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ozum-my.sharepoint.com/personal/sergio_rodriguez_o-zum_com/Documents/Escritorio/"/>
    </mc:Choice>
  </mc:AlternateContent>
  <xr:revisionPtr revIDLastSave="3127" documentId="8_{78CACB70-AD56-4D29-AFFD-AD507BDBB152}" xr6:coauthVersionLast="47" xr6:coauthVersionMax="47" xr10:uidLastSave="{503DB1AD-92D0-4F27-9B98-4A4B649D6304}"/>
  <bookViews>
    <workbookView xWindow="-110" yWindow="-110" windowWidth="19420" windowHeight="11500" tabRatio="863" firstSheet="5" xr2:uid="{00000000-000D-0000-FFFF-FFFF00000000}"/>
  </bookViews>
  <sheets>
    <sheet name="Resumen" sheetId="1" r:id="rId1"/>
    <sheet name="CARTAGENA RADISSON" sheetId="33" r:id="rId2"/>
    <sheet name="CARTAGENA INTERCONTINENTAL" sheetId="34" r:id="rId3"/>
    <sheet name="ITINERARIO AEREO CARTAGENA" sheetId="31" r:id="rId4"/>
    <sheet name="PANAMÁ Westin" sheetId="29" r:id="rId5"/>
    <sheet name="PANAMÁ INTERCONTI" sheetId="36" r:id="rId6"/>
    <sheet name="ITINERARIO AEREO PANAMA" sheetId="30" r:id="rId7"/>
    <sheet name="CHILESheraton" sheetId="28" r:id="rId8"/>
    <sheet name="Rooming List" sheetId="10" state="hidden" r:id="rId9"/>
    <sheet name="CHILEDoubletree" sheetId="37" r:id="rId10"/>
    <sheet name="ITINERARIO AEREO CHILE" sheetId="32" r:id="rId11"/>
  </sheets>
  <definedNames>
    <definedName name="_xlnm.Print_Area" localSheetId="7">CHILESheraton!$A$1:$I$220</definedName>
    <definedName name="_xlnm.Print_Area" localSheetId="9">CHILEDoubletree!$A$1:$I$220</definedName>
    <definedName name="_xlnm.Print_Area" localSheetId="2">'CARTAGENA INTERCONTINENTAL'!$A$1:$I$217</definedName>
    <definedName name="_xlnm.Print_Area" localSheetId="1">'CARTAGENA RADISSON'!$A$1:$I$222</definedName>
    <definedName name="_xlnm.Print_Area" localSheetId="5">'PANAMÁ INTERCONTI'!$A$1:$I$222</definedName>
    <definedName name="_xlnm.Print_Area" localSheetId="4">'PANAMÁ Westin'!$A$1:$I$222</definedName>
    <definedName name="_xlnm.Print_Area" localSheetId="0">Resumen!$B$2:$J$41</definedName>
    <definedName name="Mabthera_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huoxzrXdaKuTM6VEluj65iHsd9JHGk9LRgjP1ALojnY="/>
    </ext>
  </extLst>
</workbook>
</file>

<file path=xl/calcChain.xml><?xml version="1.0" encoding="utf-8"?>
<calcChain xmlns="http://schemas.openxmlformats.org/spreadsheetml/2006/main">
  <c r="H33" i="1" l="1"/>
  <c r="H32" i="1"/>
  <c r="H31" i="1"/>
  <c r="H30" i="1"/>
  <c r="H29" i="1"/>
  <c r="H24" i="1"/>
  <c r="H23" i="1"/>
  <c r="H22" i="1"/>
  <c r="H21" i="1"/>
  <c r="G33" i="1"/>
  <c r="G32" i="1"/>
  <c r="G31" i="1"/>
  <c r="G30" i="1"/>
  <c r="G29" i="1"/>
  <c r="G24" i="1"/>
  <c r="G23" i="1"/>
  <c r="G22" i="1"/>
  <c r="G21" i="1"/>
  <c r="F33" i="1"/>
  <c r="F32" i="1"/>
  <c r="F31" i="1"/>
  <c r="F30" i="1"/>
  <c r="F29" i="1"/>
  <c r="F24" i="1"/>
  <c r="F23" i="1"/>
  <c r="F22" i="1"/>
  <c r="F21" i="1"/>
  <c r="E33" i="1"/>
  <c r="E32" i="1"/>
  <c r="E31" i="1"/>
  <c r="E30" i="1"/>
  <c r="E29" i="1"/>
  <c r="E24" i="1"/>
  <c r="E23" i="1"/>
  <c r="E22" i="1"/>
  <c r="E21" i="1"/>
  <c r="D33" i="1"/>
  <c r="D32" i="1"/>
  <c r="D31" i="1"/>
  <c r="D30" i="1"/>
  <c r="D29" i="1"/>
  <c r="D24" i="1"/>
  <c r="D23" i="1"/>
  <c r="D22" i="1"/>
  <c r="D21" i="1"/>
  <c r="C33" i="1"/>
  <c r="C32" i="1"/>
  <c r="C31" i="1"/>
  <c r="C30" i="1"/>
  <c r="C29" i="1"/>
  <c r="C24" i="1"/>
  <c r="C23" i="1"/>
  <c r="C22" i="1"/>
  <c r="C21" i="1"/>
  <c r="H28" i="1"/>
  <c r="H27" i="1"/>
  <c r="H26" i="1"/>
  <c r="H25" i="1"/>
  <c r="F28" i="1"/>
  <c r="F27" i="1"/>
  <c r="F26" i="1"/>
  <c r="F25" i="1"/>
  <c r="H210" i="37"/>
  <c r="H206" i="37"/>
  <c r="G206" i="37"/>
  <c r="F205" i="37"/>
  <c r="I205" i="37" s="1"/>
  <c r="F204" i="37"/>
  <c r="I204" i="37" s="1"/>
  <c r="F203" i="37"/>
  <c r="I203" i="37" s="1"/>
  <c r="F202" i="37"/>
  <c r="I202" i="37" s="1"/>
  <c r="F201" i="37"/>
  <c r="I201" i="37" s="1"/>
  <c r="F200" i="37"/>
  <c r="I200" i="37" s="1"/>
  <c r="F199" i="37"/>
  <c r="I199" i="37" s="1"/>
  <c r="F198" i="37"/>
  <c r="I198" i="37" s="1"/>
  <c r="F197" i="37"/>
  <c r="G194" i="37"/>
  <c r="H193" i="37"/>
  <c r="F193" i="37"/>
  <c r="I193" i="37" s="1"/>
  <c r="H192" i="37"/>
  <c r="F192" i="37"/>
  <c r="I192" i="37" s="1"/>
  <c r="H191" i="37"/>
  <c r="F191" i="37"/>
  <c r="I191" i="37" s="1"/>
  <c r="H190" i="37"/>
  <c r="F190" i="37"/>
  <c r="I190" i="37" s="1"/>
  <c r="H189" i="37"/>
  <c r="F189" i="37"/>
  <c r="I189" i="37" s="1"/>
  <c r="H188" i="37"/>
  <c r="F188" i="37"/>
  <c r="I188" i="37" s="1"/>
  <c r="H187" i="37"/>
  <c r="F187" i="37"/>
  <c r="I187" i="37" s="1"/>
  <c r="H186" i="37"/>
  <c r="F186" i="37"/>
  <c r="I186" i="37" s="1"/>
  <c r="H185" i="37"/>
  <c r="F185" i="37"/>
  <c r="I185" i="37" s="1"/>
  <c r="H184" i="37"/>
  <c r="F184" i="37"/>
  <c r="I184" i="37" s="1"/>
  <c r="H183" i="37"/>
  <c r="F183" i="37"/>
  <c r="I183" i="37" s="1"/>
  <c r="H182" i="37"/>
  <c r="F182" i="37"/>
  <c r="I182" i="37" s="1"/>
  <c r="H181" i="37"/>
  <c r="F181" i="37"/>
  <c r="I181" i="37" s="1"/>
  <c r="H180" i="37"/>
  <c r="F180" i="37"/>
  <c r="I180" i="37" s="1"/>
  <c r="H179" i="37"/>
  <c r="F179" i="37"/>
  <c r="I179" i="37" s="1"/>
  <c r="H178" i="37"/>
  <c r="F178" i="37"/>
  <c r="I178" i="37" s="1"/>
  <c r="H177" i="37"/>
  <c r="F177" i="37"/>
  <c r="I177" i="37" s="1"/>
  <c r="F176" i="37"/>
  <c r="I176" i="37" s="1"/>
  <c r="H175" i="37"/>
  <c r="F175" i="37"/>
  <c r="I175" i="37" s="1"/>
  <c r="H174" i="37"/>
  <c r="F174" i="37"/>
  <c r="I174" i="37" s="1"/>
  <c r="H173" i="37"/>
  <c r="F173" i="37"/>
  <c r="I173" i="37" s="1"/>
  <c r="H172" i="37"/>
  <c r="H194" i="37" s="1"/>
  <c r="F172" i="37"/>
  <c r="H169" i="37"/>
  <c r="G169" i="37"/>
  <c r="F168" i="37"/>
  <c r="I168" i="37" s="1"/>
  <c r="F167" i="37"/>
  <c r="I167" i="37" s="1"/>
  <c r="F166" i="37"/>
  <c r="I166" i="37" s="1"/>
  <c r="F165" i="37"/>
  <c r="I165" i="37" s="1"/>
  <c r="F164" i="37"/>
  <c r="I164" i="37" s="1"/>
  <c r="F163" i="37"/>
  <c r="I163" i="37" s="1"/>
  <c r="F162" i="37"/>
  <c r="I162" i="37" s="1"/>
  <c r="F161" i="37"/>
  <c r="I161" i="37" s="1"/>
  <c r="F160" i="37"/>
  <c r="I160" i="37" s="1"/>
  <c r="F159" i="37"/>
  <c r="I159" i="37" s="1"/>
  <c r="F158" i="37"/>
  <c r="I158" i="37" s="1"/>
  <c r="F157" i="37"/>
  <c r="I157" i="37" s="1"/>
  <c r="F156" i="37"/>
  <c r="I156" i="37" s="1"/>
  <c r="F155" i="37"/>
  <c r="I155" i="37" s="1"/>
  <c r="F154" i="37"/>
  <c r="I154" i="37" s="1"/>
  <c r="F153" i="37"/>
  <c r="I153" i="37" s="1"/>
  <c r="F152" i="37"/>
  <c r="I152" i="37" s="1"/>
  <c r="F151" i="37"/>
  <c r="I151" i="37" s="1"/>
  <c r="F150" i="37"/>
  <c r="I150" i="37" s="1"/>
  <c r="F149" i="37"/>
  <c r="I149" i="37" s="1"/>
  <c r="F148" i="37"/>
  <c r="I148" i="37" s="1"/>
  <c r="F147" i="37"/>
  <c r="I147" i="37" s="1"/>
  <c r="F146" i="37"/>
  <c r="I146" i="37" s="1"/>
  <c r="F145" i="37"/>
  <c r="I145" i="37" s="1"/>
  <c r="F144" i="37"/>
  <c r="I144" i="37" s="1"/>
  <c r="F143" i="37"/>
  <c r="I143" i="37" s="1"/>
  <c r="F142" i="37"/>
  <c r="H139" i="37"/>
  <c r="G139" i="37"/>
  <c r="F138" i="37"/>
  <c r="I138" i="37" s="1"/>
  <c r="F137" i="37"/>
  <c r="I137" i="37" s="1"/>
  <c r="F136" i="37"/>
  <c r="I136" i="37" s="1"/>
  <c r="F135" i="37"/>
  <c r="I135" i="37" s="1"/>
  <c r="F134" i="37"/>
  <c r="I134" i="37" s="1"/>
  <c r="F133" i="37"/>
  <c r="I133" i="37" s="1"/>
  <c r="F132" i="37"/>
  <c r="I132" i="37" s="1"/>
  <c r="F131" i="37"/>
  <c r="I131" i="37" s="1"/>
  <c r="F130" i="37"/>
  <c r="I130" i="37" s="1"/>
  <c r="F129" i="37"/>
  <c r="I129" i="37" s="1"/>
  <c r="F128" i="37"/>
  <c r="I128" i="37" s="1"/>
  <c r="F127" i="37"/>
  <c r="I127" i="37" s="1"/>
  <c r="F126" i="37"/>
  <c r="I126" i="37" s="1"/>
  <c r="F125" i="37"/>
  <c r="I125" i="37" s="1"/>
  <c r="F124" i="37"/>
  <c r="I124" i="37" s="1"/>
  <c r="F123" i="37"/>
  <c r="I123" i="37" s="1"/>
  <c r="F122" i="37"/>
  <c r="H119" i="37"/>
  <c r="F119" i="37"/>
  <c r="G118" i="37"/>
  <c r="H115" i="37"/>
  <c r="G115" i="37"/>
  <c r="F115" i="37"/>
  <c r="I114" i="37"/>
  <c r="I115" i="37" s="1"/>
  <c r="H111" i="37"/>
  <c r="G111" i="37"/>
  <c r="F111" i="37"/>
  <c r="I110" i="37"/>
  <c r="I111" i="37" s="1"/>
  <c r="H107" i="37"/>
  <c r="G107" i="37"/>
  <c r="F107" i="37"/>
  <c r="I106" i="37"/>
  <c r="I107" i="37" s="1"/>
  <c r="H103" i="37"/>
  <c r="G103" i="37"/>
  <c r="F102" i="37"/>
  <c r="I102" i="37" s="1"/>
  <c r="F101" i="37"/>
  <c r="I101" i="37" s="1"/>
  <c r="F100" i="37"/>
  <c r="I100" i="37" s="1"/>
  <c r="F99" i="37"/>
  <c r="I99" i="37" s="1"/>
  <c r="F98" i="37"/>
  <c r="I98" i="37" s="1"/>
  <c r="F97" i="37"/>
  <c r="I97" i="37" s="1"/>
  <c r="F96" i="37"/>
  <c r="I96" i="37" s="1"/>
  <c r="F95" i="37"/>
  <c r="I95" i="37" s="1"/>
  <c r="F93" i="37"/>
  <c r="I93" i="37" s="1"/>
  <c r="F91" i="37"/>
  <c r="I91" i="37" s="1"/>
  <c r="F90" i="37"/>
  <c r="I90" i="37" s="1"/>
  <c r="F89" i="37"/>
  <c r="I89" i="37" s="1"/>
  <c r="F88" i="37"/>
  <c r="I88" i="37" s="1"/>
  <c r="F87" i="37"/>
  <c r="I87" i="37" s="1"/>
  <c r="F86" i="37"/>
  <c r="I86" i="37" s="1"/>
  <c r="F84" i="37"/>
  <c r="I84" i="37" s="1"/>
  <c r="F83" i="37"/>
  <c r="I83" i="37" s="1"/>
  <c r="F82" i="37"/>
  <c r="I82" i="37" s="1"/>
  <c r="F80" i="37"/>
  <c r="I80" i="37" s="1"/>
  <c r="F79" i="37"/>
  <c r="I79" i="37" s="1"/>
  <c r="F78" i="37"/>
  <c r="I78" i="37" s="1"/>
  <c r="F77" i="37"/>
  <c r="I77" i="37" s="1"/>
  <c r="F76" i="37"/>
  <c r="I76" i="37" s="1"/>
  <c r="F75" i="37"/>
  <c r="I75" i="37" s="1"/>
  <c r="F74" i="37"/>
  <c r="I74" i="37" s="1"/>
  <c r="F72" i="37"/>
  <c r="I72" i="37" s="1"/>
  <c r="F71" i="37"/>
  <c r="I71" i="37" s="1"/>
  <c r="F70" i="37"/>
  <c r="I70" i="37" s="1"/>
  <c r="F69" i="37"/>
  <c r="I69" i="37" s="1"/>
  <c r="F68" i="37"/>
  <c r="I68" i="37" s="1"/>
  <c r="F67" i="37"/>
  <c r="I67" i="37" s="1"/>
  <c r="F65" i="37"/>
  <c r="I65" i="37" s="1"/>
  <c r="F64" i="37"/>
  <c r="I64" i="37" s="1"/>
  <c r="F63" i="37"/>
  <c r="I63" i="37" s="1"/>
  <c r="F62" i="37"/>
  <c r="I62" i="37" s="1"/>
  <c r="F61" i="37"/>
  <c r="I61" i="37" s="1"/>
  <c r="F60" i="37"/>
  <c r="I60" i="37" s="1"/>
  <c r="F59" i="37"/>
  <c r="I59" i="37" s="1"/>
  <c r="F58" i="37"/>
  <c r="I58" i="37" s="1"/>
  <c r="F57" i="37"/>
  <c r="I57" i="37" s="1"/>
  <c r="F56" i="37"/>
  <c r="I56" i="37" s="1"/>
  <c r="F55" i="37"/>
  <c r="H51" i="37"/>
  <c r="F50" i="37"/>
  <c r="F49" i="37"/>
  <c r="F48" i="37"/>
  <c r="F47" i="37"/>
  <c r="I47" i="37" s="1"/>
  <c r="F46" i="37"/>
  <c r="H43" i="37"/>
  <c r="F42" i="37"/>
  <c r="F41" i="37"/>
  <c r="F40" i="37"/>
  <c r="F39" i="37"/>
  <c r="F38" i="37"/>
  <c r="F37" i="37"/>
  <c r="F36" i="37"/>
  <c r="F35" i="37"/>
  <c r="F34" i="37"/>
  <c r="F33" i="37"/>
  <c r="F32" i="37"/>
  <c r="F28" i="37"/>
  <c r="F27" i="37"/>
  <c r="F26" i="37"/>
  <c r="F25" i="37"/>
  <c r="F24" i="37"/>
  <c r="F23" i="37"/>
  <c r="F22" i="37"/>
  <c r="F21" i="37"/>
  <c r="F20" i="37"/>
  <c r="F19" i="37"/>
  <c r="F18" i="37"/>
  <c r="F17" i="37"/>
  <c r="H212" i="36"/>
  <c r="H208" i="36"/>
  <c r="G208" i="36"/>
  <c r="F207" i="36"/>
  <c r="I207" i="36" s="1"/>
  <c r="F206" i="36"/>
  <c r="I206" i="36" s="1"/>
  <c r="F205" i="36"/>
  <c r="I205" i="36" s="1"/>
  <c r="F204" i="36"/>
  <c r="I204" i="36" s="1"/>
  <c r="F203" i="36"/>
  <c r="I203" i="36" s="1"/>
  <c r="F202" i="36"/>
  <c r="I202" i="36" s="1"/>
  <c r="F201" i="36"/>
  <c r="I201" i="36" s="1"/>
  <c r="F200" i="36"/>
  <c r="I200" i="36" s="1"/>
  <c r="F199" i="36"/>
  <c r="G196" i="36"/>
  <c r="H195" i="36"/>
  <c r="F195" i="36"/>
  <c r="I195" i="36" s="1"/>
  <c r="H194" i="36"/>
  <c r="H196" i="36" s="1"/>
  <c r="F194" i="36"/>
  <c r="I194" i="36" s="1"/>
  <c r="F193" i="36"/>
  <c r="I193" i="36" s="1"/>
  <c r="F192" i="36"/>
  <c r="I192" i="36" s="1"/>
  <c r="F191" i="36"/>
  <c r="I191" i="36" s="1"/>
  <c r="F190" i="36"/>
  <c r="I190" i="36" s="1"/>
  <c r="F189" i="36"/>
  <c r="I189" i="36" s="1"/>
  <c r="F188" i="36"/>
  <c r="I188" i="36" s="1"/>
  <c r="F187" i="36"/>
  <c r="I187" i="36" s="1"/>
  <c r="F186" i="36"/>
  <c r="I186" i="36" s="1"/>
  <c r="F185" i="36"/>
  <c r="I185" i="36" s="1"/>
  <c r="F184" i="36"/>
  <c r="I184" i="36" s="1"/>
  <c r="F183" i="36"/>
  <c r="I183" i="36" s="1"/>
  <c r="F182" i="36"/>
  <c r="I182" i="36" s="1"/>
  <c r="F181" i="36"/>
  <c r="I181" i="36" s="1"/>
  <c r="F180" i="36"/>
  <c r="I180" i="36" s="1"/>
  <c r="F179" i="36"/>
  <c r="I179" i="36" s="1"/>
  <c r="F178" i="36"/>
  <c r="I178" i="36" s="1"/>
  <c r="F177" i="36"/>
  <c r="I177" i="36" s="1"/>
  <c r="F176" i="36"/>
  <c r="I176" i="36" s="1"/>
  <c r="F175" i="36"/>
  <c r="I175" i="36" s="1"/>
  <c r="F174" i="36"/>
  <c r="I174" i="36" s="1"/>
  <c r="F173" i="36"/>
  <c r="H170" i="36"/>
  <c r="G170" i="36"/>
  <c r="F169" i="36"/>
  <c r="I169" i="36" s="1"/>
  <c r="F168" i="36"/>
  <c r="I168" i="36" s="1"/>
  <c r="F167" i="36"/>
  <c r="I167" i="36" s="1"/>
  <c r="F166" i="36"/>
  <c r="I166" i="36" s="1"/>
  <c r="F165" i="36"/>
  <c r="I165" i="36" s="1"/>
  <c r="F164" i="36"/>
  <c r="I164" i="36" s="1"/>
  <c r="F163" i="36"/>
  <c r="I163" i="36" s="1"/>
  <c r="F162" i="36"/>
  <c r="I162" i="36" s="1"/>
  <c r="F161" i="36"/>
  <c r="I161" i="36" s="1"/>
  <c r="F160" i="36"/>
  <c r="I160" i="36" s="1"/>
  <c r="F159" i="36"/>
  <c r="I159" i="36" s="1"/>
  <c r="F158" i="36"/>
  <c r="I158" i="36" s="1"/>
  <c r="F157" i="36"/>
  <c r="I157" i="36" s="1"/>
  <c r="F156" i="36"/>
  <c r="I156" i="36" s="1"/>
  <c r="F155" i="36"/>
  <c r="I155" i="36" s="1"/>
  <c r="F154" i="36"/>
  <c r="I154" i="36" s="1"/>
  <c r="F153" i="36"/>
  <c r="I153" i="36" s="1"/>
  <c r="F152" i="36"/>
  <c r="I152" i="36" s="1"/>
  <c r="F151" i="36"/>
  <c r="I151" i="36" s="1"/>
  <c r="F150" i="36"/>
  <c r="I150" i="36" s="1"/>
  <c r="F149" i="36"/>
  <c r="I149" i="36" s="1"/>
  <c r="F148" i="36"/>
  <c r="I148" i="36" s="1"/>
  <c r="F147" i="36"/>
  <c r="I147" i="36" s="1"/>
  <c r="F146" i="36"/>
  <c r="I146" i="36" s="1"/>
  <c r="F145" i="36"/>
  <c r="I145" i="36" s="1"/>
  <c r="F144" i="36"/>
  <c r="I144" i="36" s="1"/>
  <c r="F143" i="36"/>
  <c r="H140" i="36"/>
  <c r="G140" i="36"/>
  <c r="F139" i="36"/>
  <c r="I139" i="36" s="1"/>
  <c r="F138" i="36"/>
  <c r="I138" i="36" s="1"/>
  <c r="F137" i="36"/>
  <c r="I137" i="36" s="1"/>
  <c r="F136" i="36"/>
  <c r="I136" i="36" s="1"/>
  <c r="F135" i="36"/>
  <c r="I135" i="36" s="1"/>
  <c r="F134" i="36"/>
  <c r="I134" i="36" s="1"/>
  <c r="F133" i="36"/>
  <c r="I133" i="36" s="1"/>
  <c r="F132" i="36"/>
  <c r="I132" i="36" s="1"/>
  <c r="F131" i="36"/>
  <c r="I131" i="36" s="1"/>
  <c r="F130" i="36"/>
  <c r="I130" i="36" s="1"/>
  <c r="F129" i="36"/>
  <c r="I129" i="36" s="1"/>
  <c r="F128" i="36"/>
  <c r="I128" i="36" s="1"/>
  <c r="F127" i="36"/>
  <c r="I127" i="36" s="1"/>
  <c r="F126" i="36"/>
  <c r="I126" i="36" s="1"/>
  <c r="F125" i="36"/>
  <c r="I125" i="36" s="1"/>
  <c r="F124" i="36"/>
  <c r="I124" i="36" s="1"/>
  <c r="F123" i="36"/>
  <c r="H120" i="36"/>
  <c r="F119" i="36"/>
  <c r="H116" i="36"/>
  <c r="G116" i="36"/>
  <c r="F115" i="36"/>
  <c r="H112" i="36"/>
  <c r="G112" i="36"/>
  <c r="F111" i="36"/>
  <c r="H108" i="36"/>
  <c r="G108" i="36"/>
  <c r="F107" i="36"/>
  <c r="H104" i="36"/>
  <c r="G104" i="36"/>
  <c r="F103" i="36"/>
  <c r="I103" i="36" s="1"/>
  <c r="F102" i="36"/>
  <c r="I102" i="36" s="1"/>
  <c r="F101" i="36"/>
  <c r="I101" i="36" s="1"/>
  <c r="F100" i="36"/>
  <c r="I100" i="36" s="1"/>
  <c r="F99" i="36"/>
  <c r="I99" i="36" s="1"/>
  <c r="F98" i="36"/>
  <c r="I98" i="36" s="1"/>
  <c r="F97" i="36"/>
  <c r="I97" i="36" s="1"/>
  <c r="F96" i="36"/>
  <c r="I96" i="36" s="1"/>
  <c r="F95" i="36"/>
  <c r="I95" i="36" s="1"/>
  <c r="F93" i="36"/>
  <c r="I93" i="36" s="1"/>
  <c r="F91" i="36"/>
  <c r="I91" i="36" s="1"/>
  <c r="F90" i="36"/>
  <c r="I90" i="36" s="1"/>
  <c r="F89" i="36"/>
  <c r="I89" i="36" s="1"/>
  <c r="F88" i="36"/>
  <c r="I88" i="36" s="1"/>
  <c r="F87" i="36"/>
  <c r="I87" i="36" s="1"/>
  <c r="F86" i="36"/>
  <c r="I86" i="36" s="1"/>
  <c r="F84" i="36"/>
  <c r="I84" i="36" s="1"/>
  <c r="F83" i="36"/>
  <c r="I83" i="36" s="1"/>
  <c r="F82" i="36"/>
  <c r="I82" i="36" s="1"/>
  <c r="F80" i="36"/>
  <c r="I80" i="36" s="1"/>
  <c r="F79" i="36"/>
  <c r="I79" i="36" s="1"/>
  <c r="F78" i="36"/>
  <c r="I78" i="36" s="1"/>
  <c r="F77" i="36"/>
  <c r="I77" i="36" s="1"/>
  <c r="F76" i="36"/>
  <c r="I76" i="36" s="1"/>
  <c r="F75" i="36"/>
  <c r="I75" i="36" s="1"/>
  <c r="F74" i="36"/>
  <c r="I74" i="36" s="1"/>
  <c r="F72" i="36"/>
  <c r="I72" i="36" s="1"/>
  <c r="F71" i="36"/>
  <c r="I71" i="36" s="1"/>
  <c r="F70" i="36"/>
  <c r="I70" i="36" s="1"/>
  <c r="F69" i="36"/>
  <c r="I69" i="36" s="1"/>
  <c r="F68" i="36"/>
  <c r="I68" i="36" s="1"/>
  <c r="F67" i="36"/>
  <c r="I67" i="36" s="1"/>
  <c r="F65" i="36"/>
  <c r="I65" i="36" s="1"/>
  <c r="F64" i="36"/>
  <c r="I64" i="36" s="1"/>
  <c r="F63" i="36"/>
  <c r="I63" i="36" s="1"/>
  <c r="F62" i="36"/>
  <c r="I62" i="36" s="1"/>
  <c r="F61" i="36"/>
  <c r="I61" i="36" s="1"/>
  <c r="F60" i="36"/>
  <c r="I60" i="36" s="1"/>
  <c r="F59" i="36"/>
  <c r="I59" i="36" s="1"/>
  <c r="F58" i="36"/>
  <c r="I58" i="36" s="1"/>
  <c r="F57" i="36"/>
  <c r="I57" i="36" s="1"/>
  <c r="F56" i="36"/>
  <c r="I56" i="36" s="1"/>
  <c r="F55" i="36"/>
  <c r="H51" i="36"/>
  <c r="F50" i="36"/>
  <c r="F49" i="36"/>
  <c r="F48" i="36"/>
  <c r="F47" i="36"/>
  <c r="I47" i="36" s="1"/>
  <c r="F46" i="36"/>
  <c r="H43" i="36"/>
  <c r="F42" i="36"/>
  <c r="F41" i="36"/>
  <c r="F40" i="36"/>
  <c r="F39" i="36"/>
  <c r="F38" i="36"/>
  <c r="F37" i="36"/>
  <c r="F36" i="36"/>
  <c r="F35" i="36"/>
  <c r="F34" i="36"/>
  <c r="F33" i="36"/>
  <c r="F32" i="36"/>
  <c r="F28" i="36"/>
  <c r="F27" i="36"/>
  <c r="F26" i="36"/>
  <c r="F25" i="36"/>
  <c r="F24" i="36"/>
  <c r="F23" i="36"/>
  <c r="F22" i="36"/>
  <c r="F21" i="36"/>
  <c r="F20" i="36"/>
  <c r="F19" i="36"/>
  <c r="F18" i="36"/>
  <c r="F17" i="36"/>
  <c r="F128" i="28"/>
  <c r="I128" i="28" s="1"/>
  <c r="F127" i="28"/>
  <c r="I127" i="28" s="1"/>
  <c r="F126" i="28"/>
  <c r="I126" i="28" s="1"/>
  <c r="F125" i="28"/>
  <c r="I125" i="28" s="1"/>
  <c r="F128" i="29"/>
  <c r="I128" i="29" s="1"/>
  <c r="F127" i="29"/>
  <c r="I127" i="29" s="1"/>
  <c r="F126" i="29"/>
  <c r="I126" i="29" s="1"/>
  <c r="F125" i="29"/>
  <c r="I125" i="29" s="1"/>
  <c r="F133" i="34"/>
  <c r="I133" i="34" s="1"/>
  <c r="F132" i="34"/>
  <c r="I132" i="34" s="1"/>
  <c r="F131" i="34"/>
  <c r="I131" i="34" s="1"/>
  <c r="F130" i="34"/>
  <c r="I130" i="34" s="1"/>
  <c r="F142" i="33"/>
  <c r="I142" i="33" s="1"/>
  <c r="F141" i="33"/>
  <c r="I141" i="33" s="1"/>
  <c r="F140" i="33"/>
  <c r="I140" i="33" s="1"/>
  <c r="F139" i="33"/>
  <c r="I139" i="33" s="1"/>
  <c r="F138" i="33"/>
  <c r="I138" i="33" s="1"/>
  <c r="F159" i="33"/>
  <c r="I159" i="33"/>
  <c r="G139" i="28"/>
  <c r="H139" i="28"/>
  <c r="I106" i="28"/>
  <c r="F107" i="28"/>
  <c r="G25" i="1" s="1"/>
  <c r="G107" i="28"/>
  <c r="H107" i="28"/>
  <c r="I107" i="28"/>
  <c r="F129" i="28"/>
  <c r="I129" i="28"/>
  <c r="F130" i="28"/>
  <c r="I130" i="28"/>
  <c r="F131" i="28"/>
  <c r="I131" i="28"/>
  <c r="F132" i="28"/>
  <c r="I132" i="28"/>
  <c r="F133" i="28"/>
  <c r="I133" i="28"/>
  <c r="F134" i="28"/>
  <c r="I134" i="28"/>
  <c r="F135" i="28"/>
  <c r="I135" i="28"/>
  <c r="F136" i="28"/>
  <c r="I136" i="28"/>
  <c r="F137" i="28"/>
  <c r="I137" i="28"/>
  <c r="F138" i="28"/>
  <c r="I138" i="28"/>
  <c r="G196" i="29"/>
  <c r="F107" i="29"/>
  <c r="I107" i="29"/>
  <c r="F108" i="29"/>
  <c r="E25" i="1" s="1"/>
  <c r="G108" i="29"/>
  <c r="H108" i="29"/>
  <c r="I108" i="29"/>
  <c r="G140" i="29"/>
  <c r="H140" i="29"/>
  <c r="F130" i="29"/>
  <c r="I130" i="29"/>
  <c r="F131" i="29"/>
  <c r="I131" i="29"/>
  <c r="F132" i="29"/>
  <c r="I132" i="29"/>
  <c r="F133" i="29"/>
  <c r="I133" i="29"/>
  <c r="F134" i="29"/>
  <c r="I134" i="29"/>
  <c r="F135" i="29"/>
  <c r="I135" i="29"/>
  <c r="F136" i="29"/>
  <c r="I136" i="29"/>
  <c r="F137" i="29"/>
  <c r="I137" i="29"/>
  <c r="F138" i="29"/>
  <c r="I138" i="29"/>
  <c r="F139" i="29"/>
  <c r="I139" i="29"/>
  <c r="F154" i="34"/>
  <c r="I154" i="34"/>
  <c r="F155" i="34"/>
  <c r="I155" i="34"/>
  <c r="G203" i="34"/>
  <c r="H203" i="34"/>
  <c r="G208" i="33"/>
  <c r="H208" i="33"/>
  <c r="F199" i="34"/>
  <c r="I199" i="34"/>
  <c r="F200" i="34"/>
  <c r="I200" i="34"/>
  <c r="F201" i="34"/>
  <c r="I201" i="34"/>
  <c r="F202" i="34"/>
  <c r="I202" i="34"/>
  <c r="F204" i="33"/>
  <c r="I204" i="33"/>
  <c r="F205" i="33"/>
  <c r="I205" i="33"/>
  <c r="F206" i="33"/>
  <c r="I206" i="33"/>
  <c r="F207" i="33"/>
  <c r="I207" i="33"/>
  <c r="F192" i="34"/>
  <c r="G192" i="34"/>
  <c r="H192" i="34"/>
  <c r="I192" i="34"/>
  <c r="H190" i="28"/>
  <c r="H189" i="28"/>
  <c r="H188" i="28"/>
  <c r="H187" i="28"/>
  <c r="H186" i="28"/>
  <c r="H185" i="28"/>
  <c r="H184" i="28"/>
  <c r="H183" i="28"/>
  <c r="H182" i="28"/>
  <c r="H181" i="28"/>
  <c r="H180" i="28"/>
  <c r="G197" i="33"/>
  <c r="F196" i="33"/>
  <c r="H196" i="33"/>
  <c r="I196" i="33"/>
  <c r="F203" i="28"/>
  <c r="I203" i="28"/>
  <c r="F204" i="28"/>
  <c r="I204" i="28"/>
  <c r="H179" i="28"/>
  <c r="F205" i="29"/>
  <c r="I205" i="29"/>
  <c r="F206" i="29"/>
  <c r="I206" i="29"/>
  <c r="H178" i="28"/>
  <c r="H177" i="28"/>
  <c r="H175" i="28"/>
  <c r="H172" i="28"/>
  <c r="H174" i="28"/>
  <c r="H173" i="28"/>
  <c r="F172" i="28"/>
  <c r="I172" i="28" s="1"/>
  <c r="F195" i="34"/>
  <c r="I195" i="34"/>
  <c r="F196" i="34"/>
  <c r="I196" i="34"/>
  <c r="F197" i="34"/>
  <c r="I197" i="34"/>
  <c r="F198" i="34"/>
  <c r="I198" i="34"/>
  <c r="H207" i="34"/>
  <c r="F159" i="34"/>
  <c r="I159" i="34"/>
  <c r="F160" i="34"/>
  <c r="I160" i="34"/>
  <c r="F161" i="34"/>
  <c r="I161" i="34"/>
  <c r="F162" i="34"/>
  <c r="I162" i="34"/>
  <c r="F163" i="34"/>
  <c r="I163" i="34"/>
  <c r="F164" i="34"/>
  <c r="I164" i="34"/>
  <c r="F165" i="34"/>
  <c r="I165" i="34"/>
  <c r="F166" i="34"/>
  <c r="G166" i="34"/>
  <c r="H166" i="34"/>
  <c r="I166" i="34"/>
  <c r="F123" i="34"/>
  <c r="I123" i="34"/>
  <c r="F124" i="34"/>
  <c r="I124" i="34"/>
  <c r="F125" i="34"/>
  <c r="I125" i="34"/>
  <c r="F126" i="34"/>
  <c r="I126" i="34"/>
  <c r="F127" i="34"/>
  <c r="I127" i="34"/>
  <c r="F128" i="34"/>
  <c r="I128" i="34"/>
  <c r="F129" i="34"/>
  <c r="I129" i="34"/>
  <c r="F134" i="34"/>
  <c r="I134" i="34"/>
  <c r="F135" i="34"/>
  <c r="I135" i="34"/>
  <c r="F136" i="34"/>
  <c r="I136" i="34"/>
  <c r="F137" i="34"/>
  <c r="I137" i="34"/>
  <c r="F138" i="34"/>
  <c r="I138" i="34"/>
  <c r="F139" i="34"/>
  <c r="I139" i="34"/>
  <c r="F140" i="34"/>
  <c r="I140" i="34"/>
  <c r="F141" i="34"/>
  <c r="I141" i="34"/>
  <c r="F142" i="34"/>
  <c r="I142" i="34"/>
  <c r="F143" i="34"/>
  <c r="I143" i="34"/>
  <c r="F144" i="34"/>
  <c r="I144" i="34"/>
  <c r="F145" i="34"/>
  <c r="I145" i="34"/>
  <c r="F146" i="34"/>
  <c r="I146" i="34"/>
  <c r="F147" i="34"/>
  <c r="I147" i="34"/>
  <c r="F148" i="34"/>
  <c r="I148" i="34"/>
  <c r="F149" i="34"/>
  <c r="I149" i="34"/>
  <c r="F150" i="34"/>
  <c r="I150" i="34"/>
  <c r="F151" i="34"/>
  <c r="I151" i="34"/>
  <c r="F152" i="34"/>
  <c r="I152" i="34"/>
  <c r="F153" i="34"/>
  <c r="I153" i="34"/>
  <c r="F156" i="34"/>
  <c r="G156" i="34"/>
  <c r="H156" i="34"/>
  <c r="I156" i="34"/>
  <c r="F119" i="34"/>
  <c r="I119" i="34"/>
  <c r="F120" i="34"/>
  <c r="D28" i="1" s="1"/>
  <c r="G120" i="34"/>
  <c r="H120" i="34"/>
  <c r="I120" i="34"/>
  <c r="F115" i="34"/>
  <c r="I115" i="34"/>
  <c r="F116" i="34"/>
  <c r="D27" i="1" s="1"/>
  <c r="G116" i="34"/>
  <c r="H116" i="34"/>
  <c r="I116" i="34"/>
  <c r="F111" i="34"/>
  <c r="I111" i="34"/>
  <c r="F112" i="34"/>
  <c r="D26" i="1" s="1"/>
  <c r="G112" i="34"/>
  <c r="H112" i="34"/>
  <c r="I112" i="34"/>
  <c r="F107" i="34"/>
  <c r="I107" i="34"/>
  <c r="F108" i="34"/>
  <c r="D25" i="1" s="1"/>
  <c r="G108" i="34"/>
  <c r="H108" i="34"/>
  <c r="I108" i="34"/>
  <c r="F64" i="34"/>
  <c r="I64" i="34"/>
  <c r="F65" i="34"/>
  <c r="I65" i="34"/>
  <c r="F66" i="34"/>
  <c r="I66" i="34"/>
  <c r="F67" i="34"/>
  <c r="I67" i="34"/>
  <c r="F68" i="34"/>
  <c r="I68" i="34"/>
  <c r="F69" i="34"/>
  <c r="I69" i="34"/>
  <c r="F70" i="34"/>
  <c r="I70" i="34"/>
  <c r="F71" i="34"/>
  <c r="I71" i="34"/>
  <c r="F72" i="34"/>
  <c r="I72" i="34"/>
  <c r="F73" i="34"/>
  <c r="I73" i="34"/>
  <c r="F74" i="34"/>
  <c r="I74" i="34"/>
  <c r="F75" i="34"/>
  <c r="I75" i="34"/>
  <c r="F76" i="34"/>
  <c r="I76" i="34"/>
  <c r="F77" i="34"/>
  <c r="I77" i="34"/>
  <c r="F78" i="34"/>
  <c r="I78" i="34"/>
  <c r="F79" i="34"/>
  <c r="I79" i="34"/>
  <c r="F80" i="34"/>
  <c r="I80" i="34"/>
  <c r="F81" i="34"/>
  <c r="I81" i="34"/>
  <c r="F82" i="34"/>
  <c r="I82" i="34"/>
  <c r="F83" i="34"/>
  <c r="I83" i="34"/>
  <c r="F84" i="34"/>
  <c r="I84" i="34"/>
  <c r="F85" i="34"/>
  <c r="I85" i="34"/>
  <c r="F86" i="34"/>
  <c r="I86" i="34"/>
  <c r="F87" i="34"/>
  <c r="I87" i="34"/>
  <c r="F88" i="34"/>
  <c r="I88" i="34"/>
  <c r="F89" i="34"/>
  <c r="I89" i="34"/>
  <c r="F90" i="34"/>
  <c r="I90" i="34"/>
  <c r="F91" i="34"/>
  <c r="I91" i="34"/>
  <c r="F92" i="34"/>
  <c r="I92" i="34"/>
  <c r="F93" i="34"/>
  <c r="I93" i="34"/>
  <c r="F94" i="34"/>
  <c r="I94" i="34"/>
  <c r="F95" i="34"/>
  <c r="I95" i="34"/>
  <c r="F96" i="34"/>
  <c r="I96" i="34"/>
  <c r="F97" i="34"/>
  <c r="I97" i="34"/>
  <c r="F98" i="34"/>
  <c r="I98" i="34"/>
  <c r="F99" i="34"/>
  <c r="I99" i="34"/>
  <c r="F100" i="34"/>
  <c r="I100" i="34"/>
  <c r="F101" i="34"/>
  <c r="I101" i="34"/>
  <c r="F102" i="34"/>
  <c r="I102" i="34"/>
  <c r="F103" i="34"/>
  <c r="I103" i="34"/>
  <c r="F104" i="34"/>
  <c r="G104" i="34"/>
  <c r="H104" i="34"/>
  <c r="I104" i="34"/>
  <c r="F56" i="34"/>
  <c r="I56" i="34"/>
  <c r="F57" i="34"/>
  <c r="I57" i="34"/>
  <c r="F58" i="34"/>
  <c r="I58" i="34"/>
  <c r="F59" i="34"/>
  <c r="I59" i="34"/>
  <c r="F60" i="34"/>
  <c r="I60" i="34"/>
  <c r="F61" i="34"/>
  <c r="G61" i="34"/>
  <c r="H61" i="34"/>
  <c r="I61" i="34"/>
  <c r="F30" i="34"/>
  <c r="G30" i="34"/>
  <c r="I30" i="34"/>
  <c r="F31" i="34"/>
  <c r="G31" i="34"/>
  <c r="I31" i="34"/>
  <c r="F32" i="34"/>
  <c r="G32" i="34"/>
  <c r="I32" i="34"/>
  <c r="F33" i="34"/>
  <c r="G33" i="34"/>
  <c r="I33" i="34"/>
  <c r="F34" i="34"/>
  <c r="G34" i="34"/>
  <c r="I34" i="34"/>
  <c r="F35" i="34"/>
  <c r="G35" i="34"/>
  <c r="I35" i="34"/>
  <c r="F36" i="34"/>
  <c r="G36" i="34"/>
  <c r="I36" i="34"/>
  <c r="F37" i="34"/>
  <c r="G37" i="34"/>
  <c r="I37" i="34"/>
  <c r="F38" i="34"/>
  <c r="G38" i="34"/>
  <c r="I38" i="34"/>
  <c r="F39" i="34"/>
  <c r="G39" i="34"/>
  <c r="I39" i="34"/>
  <c r="F40" i="34"/>
  <c r="G40" i="34"/>
  <c r="I40" i="34"/>
  <c r="F41" i="34"/>
  <c r="G41" i="34"/>
  <c r="I41" i="34"/>
  <c r="F42" i="34"/>
  <c r="G42" i="34"/>
  <c r="I42" i="34"/>
  <c r="F43" i="34"/>
  <c r="G43" i="34"/>
  <c r="I43" i="34"/>
  <c r="F44" i="34"/>
  <c r="G44" i="34"/>
  <c r="I44" i="34"/>
  <c r="F45" i="34"/>
  <c r="G45" i="34"/>
  <c r="I45" i="34"/>
  <c r="F46" i="34"/>
  <c r="G46" i="34"/>
  <c r="I46" i="34"/>
  <c r="F47" i="34"/>
  <c r="G47" i="34"/>
  <c r="I47" i="34"/>
  <c r="F48" i="34"/>
  <c r="G48" i="34"/>
  <c r="I48" i="34"/>
  <c r="F49" i="34"/>
  <c r="G49" i="34"/>
  <c r="I49" i="34"/>
  <c r="F50" i="34"/>
  <c r="G50" i="34"/>
  <c r="I50" i="34"/>
  <c r="F51" i="34"/>
  <c r="G51" i="34"/>
  <c r="I51" i="34"/>
  <c r="F52" i="34"/>
  <c r="G52" i="34"/>
  <c r="I52" i="34"/>
  <c r="F53" i="34"/>
  <c r="G53" i="34"/>
  <c r="H53" i="34"/>
  <c r="I53" i="34"/>
  <c r="F17" i="34"/>
  <c r="G17" i="34"/>
  <c r="I17" i="34"/>
  <c r="F18" i="34"/>
  <c r="G18" i="34"/>
  <c r="I18" i="34"/>
  <c r="F19" i="34"/>
  <c r="G19" i="34"/>
  <c r="I19" i="34"/>
  <c r="F20" i="34"/>
  <c r="G20" i="34"/>
  <c r="I20" i="34"/>
  <c r="F21" i="34"/>
  <c r="G21" i="34"/>
  <c r="I21" i="34"/>
  <c r="F22" i="34"/>
  <c r="G22" i="34"/>
  <c r="I22" i="34"/>
  <c r="F23" i="34"/>
  <c r="G23" i="34"/>
  <c r="I23" i="34"/>
  <c r="F24" i="34"/>
  <c r="G24" i="34"/>
  <c r="I24" i="34"/>
  <c r="F25" i="34"/>
  <c r="G25" i="34"/>
  <c r="I25" i="34"/>
  <c r="F26" i="34"/>
  <c r="G26" i="34"/>
  <c r="I26" i="34"/>
  <c r="F27" i="34"/>
  <c r="G27" i="34"/>
  <c r="H27" i="34"/>
  <c r="H210" i="34" s="1"/>
  <c r="I27" i="34"/>
  <c r="F197" i="33"/>
  <c r="H197" i="33"/>
  <c r="I197" i="33"/>
  <c r="F200" i="33"/>
  <c r="I200" i="33"/>
  <c r="F201" i="33"/>
  <c r="I201" i="33"/>
  <c r="F202" i="33"/>
  <c r="I202" i="33"/>
  <c r="F203" i="33"/>
  <c r="I203" i="33"/>
  <c r="H212" i="33"/>
  <c r="F163" i="33"/>
  <c r="I163" i="33"/>
  <c r="F164" i="33"/>
  <c r="I164" i="33"/>
  <c r="F165" i="33"/>
  <c r="I165" i="33"/>
  <c r="F166" i="33"/>
  <c r="I166" i="33"/>
  <c r="F167" i="33"/>
  <c r="I167" i="33"/>
  <c r="F168" i="33"/>
  <c r="I168" i="33"/>
  <c r="F169" i="33"/>
  <c r="I169" i="33"/>
  <c r="F170" i="33"/>
  <c r="G170" i="33"/>
  <c r="H170" i="33"/>
  <c r="I170" i="33"/>
  <c r="F127" i="33"/>
  <c r="I127" i="33"/>
  <c r="F128" i="33"/>
  <c r="I128" i="33"/>
  <c r="F129" i="33"/>
  <c r="I129" i="33"/>
  <c r="F130" i="33"/>
  <c r="I130" i="33"/>
  <c r="F131" i="33"/>
  <c r="I131" i="33"/>
  <c r="F132" i="33"/>
  <c r="I132" i="33"/>
  <c r="F133" i="33"/>
  <c r="I133" i="33"/>
  <c r="F134" i="33"/>
  <c r="I134" i="33"/>
  <c r="F135" i="33"/>
  <c r="I135" i="33"/>
  <c r="F136" i="33"/>
  <c r="I136" i="33"/>
  <c r="F137" i="33"/>
  <c r="I137" i="33"/>
  <c r="F143" i="33"/>
  <c r="I143" i="33"/>
  <c r="F144" i="33"/>
  <c r="I144" i="33"/>
  <c r="F145" i="33"/>
  <c r="I145" i="33"/>
  <c r="F146" i="33"/>
  <c r="I146" i="33"/>
  <c r="F147" i="33"/>
  <c r="I147" i="33"/>
  <c r="F148" i="33"/>
  <c r="I148" i="33"/>
  <c r="F149" i="33"/>
  <c r="I149" i="33"/>
  <c r="F150" i="33"/>
  <c r="I150" i="33"/>
  <c r="F151" i="33"/>
  <c r="I151" i="33"/>
  <c r="F152" i="33"/>
  <c r="I152" i="33"/>
  <c r="F153" i="33"/>
  <c r="I153" i="33"/>
  <c r="F154" i="33"/>
  <c r="I154" i="33"/>
  <c r="F155" i="33"/>
  <c r="I155" i="33"/>
  <c r="F156" i="33"/>
  <c r="I156" i="33"/>
  <c r="F157" i="33"/>
  <c r="I157" i="33"/>
  <c r="F158" i="33"/>
  <c r="I158" i="33"/>
  <c r="F160" i="33"/>
  <c r="G160" i="33"/>
  <c r="H160" i="33"/>
  <c r="I160" i="33"/>
  <c r="F123" i="33"/>
  <c r="I123" i="33"/>
  <c r="F124" i="33"/>
  <c r="C28" i="1" s="1"/>
  <c r="G124" i="33"/>
  <c r="H124" i="33"/>
  <c r="I124" i="33"/>
  <c r="F119" i="33"/>
  <c r="I119" i="33"/>
  <c r="F120" i="33"/>
  <c r="C27" i="1" s="1"/>
  <c r="G120" i="33"/>
  <c r="H120" i="33"/>
  <c r="I120" i="33"/>
  <c r="F115" i="33"/>
  <c r="I115" i="33"/>
  <c r="F116" i="33"/>
  <c r="C26" i="1" s="1"/>
  <c r="G116" i="33"/>
  <c r="H116" i="33"/>
  <c r="I116" i="33"/>
  <c r="F111" i="33"/>
  <c r="I111" i="33"/>
  <c r="F112" i="33"/>
  <c r="C25" i="1" s="1"/>
  <c r="G112" i="33"/>
  <c r="H112" i="33"/>
  <c r="I112" i="33"/>
  <c r="F68" i="33"/>
  <c r="I68" i="33"/>
  <c r="F69" i="33"/>
  <c r="I69" i="33"/>
  <c r="F70" i="33"/>
  <c r="I70" i="33"/>
  <c r="F71" i="33"/>
  <c r="I71" i="33"/>
  <c r="F72" i="33"/>
  <c r="I72" i="33"/>
  <c r="F73" i="33"/>
  <c r="I73" i="33"/>
  <c r="F74" i="33"/>
  <c r="I74" i="33"/>
  <c r="F75" i="33"/>
  <c r="I75" i="33"/>
  <c r="F76" i="33"/>
  <c r="I76" i="33"/>
  <c r="F77" i="33"/>
  <c r="I77" i="33"/>
  <c r="F78" i="33"/>
  <c r="I78" i="33"/>
  <c r="F79" i="33"/>
  <c r="I79" i="33"/>
  <c r="F80" i="33"/>
  <c r="I80" i="33"/>
  <c r="F81" i="33"/>
  <c r="I81" i="33"/>
  <c r="F82" i="33"/>
  <c r="I82" i="33"/>
  <c r="F83" i="33"/>
  <c r="I83" i="33"/>
  <c r="F84" i="33"/>
  <c r="I84" i="33"/>
  <c r="F85" i="33"/>
  <c r="I85" i="33"/>
  <c r="F86" i="33"/>
  <c r="I86" i="33"/>
  <c r="F87" i="33"/>
  <c r="I87" i="33"/>
  <c r="F88" i="33"/>
  <c r="I88" i="33"/>
  <c r="F89" i="33"/>
  <c r="I89" i="33"/>
  <c r="F90" i="33"/>
  <c r="I90" i="33"/>
  <c r="F91" i="33"/>
  <c r="I91" i="33"/>
  <c r="F92" i="33"/>
  <c r="I92" i="33"/>
  <c r="F93" i="33"/>
  <c r="I93" i="33"/>
  <c r="F94" i="33"/>
  <c r="I94" i="33"/>
  <c r="F95" i="33"/>
  <c r="I95" i="33"/>
  <c r="F96" i="33"/>
  <c r="I96" i="33"/>
  <c r="F97" i="33"/>
  <c r="I97" i="33"/>
  <c r="F98" i="33"/>
  <c r="I98" i="33"/>
  <c r="F99" i="33"/>
  <c r="I99" i="33"/>
  <c r="F100" i="33"/>
  <c r="I100" i="33"/>
  <c r="F101" i="33"/>
  <c r="I101" i="33"/>
  <c r="F102" i="33"/>
  <c r="I102" i="33"/>
  <c r="F103" i="33"/>
  <c r="I103" i="33"/>
  <c r="F104" i="33"/>
  <c r="I104" i="33"/>
  <c r="F105" i="33"/>
  <c r="I105" i="33"/>
  <c r="F106" i="33"/>
  <c r="I106" i="33"/>
  <c r="F107" i="33"/>
  <c r="I107" i="33"/>
  <c r="F108" i="33"/>
  <c r="G108" i="33"/>
  <c r="H108" i="33"/>
  <c r="I108" i="33"/>
  <c r="F60" i="33"/>
  <c r="G60" i="33"/>
  <c r="I60" i="33"/>
  <c r="F61" i="33"/>
  <c r="I61" i="33"/>
  <c r="F62" i="33"/>
  <c r="I62" i="33"/>
  <c r="F63" i="33"/>
  <c r="I63" i="33"/>
  <c r="F64" i="33"/>
  <c r="I64" i="33"/>
  <c r="F65" i="33"/>
  <c r="G65" i="33"/>
  <c r="H65" i="33"/>
  <c r="I65" i="33"/>
  <c r="F34" i="33"/>
  <c r="G34" i="33"/>
  <c r="I34" i="33"/>
  <c r="F35" i="33"/>
  <c r="G35" i="33"/>
  <c r="I35" i="33"/>
  <c r="F36" i="33"/>
  <c r="G36" i="33"/>
  <c r="I36" i="33"/>
  <c r="F37" i="33"/>
  <c r="G37" i="33"/>
  <c r="I37" i="33"/>
  <c r="F38" i="33"/>
  <c r="G38" i="33"/>
  <c r="I38" i="33"/>
  <c r="F39" i="33"/>
  <c r="G39" i="33"/>
  <c r="I39" i="33"/>
  <c r="F40" i="33"/>
  <c r="G40" i="33"/>
  <c r="I40" i="33"/>
  <c r="F41" i="33"/>
  <c r="G41" i="33"/>
  <c r="I41" i="33"/>
  <c r="F42" i="33"/>
  <c r="G42" i="33"/>
  <c r="I42" i="33"/>
  <c r="F43" i="33"/>
  <c r="G43" i="33"/>
  <c r="I43" i="33"/>
  <c r="F44" i="33"/>
  <c r="G44" i="33"/>
  <c r="I44" i="33"/>
  <c r="F45" i="33"/>
  <c r="G45" i="33"/>
  <c r="I45" i="33"/>
  <c r="F46" i="33"/>
  <c r="G46" i="33"/>
  <c r="I46" i="33"/>
  <c r="F47" i="33"/>
  <c r="G47" i="33"/>
  <c r="I47" i="33"/>
  <c r="F48" i="33"/>
  <c r="G48" i="33"/>
  <c r="I48" i="33"/>
  <c r="F49" i="33"/>
  <c r="G49" i="33"/>
  <c r="I49" i="33"/>
  <c r="F50" i="33"/>
  <c r="G50" i="33"/>
  <c r="I50" i="33"/>
  <c r="F51" i="33"/>
  <c r="G51" i="33"/>
  <c r="I51" i="33"/>
  <c r="F52" i="33"/>
  <c r="G52" i="33"/>
  <c r="I52" i="33"/>
  <c r="F53" i="33"/>
  <c r="G53" i="33"/>
  <c r="I53" i="33"/>
  <c r="F54" i="33"/>
  <c r="G54" i="33"/>
  <c r="I54" i="33"/>
  <c r="F55" i="33"/>
  <c r="G55" i="33"/>
  <c r="I55" i="33"/>
  <c r="F56" i="33"/>
  <c r="G56" i="33"/>
  <c r="I56" i="33"/>
  <c r="F57" i="33"/>
  <c r="G57" i="33"/>
  <c r="H57" i="33"/>
  <c r="I57" i="33"/>
  <c r="F17" i="33"/>
  <c r="G17" i="33"/>
  <c r="I17" i="33"/>
  <c r="F18" i="33"/>
  <c r="G18" i="33"/>
  <c r="I18" i="33"/>
  <c r="F19" i="33"/>
  <c r="G19" i="33"/>
  <c r="I19" i="33"/>
  <c r="F20" i="33"/>
  <c r="G20" i="33"/>
  <c r="I20" i="33"/>
  <c r="F21" i="33"/>
  <c r="G21" i="33"/>
  <c r="I21" i="33"/>
  <c r="F22" i="33"/>
  <c r="G22" i="33"/>
  <c r="I22" i="33"/>
  <c r="F23" i="33"/>
  <c r="G23" i="33"/>
  <c r="I23" i="33"/>
  <c r="F24" i="33"/>
  <c r="G24" i="33"/>
  <c r="I24" i="33"/>
  <c r="F25" i="33"/>
  <c r="G25" i="33"/>
  <c r="I25" i="33"/>
  <c r="F26" i="33"/>
  <c r="G26" i="33"/>
  <c r="I26" i="33"/>
  <c r="F27" i="33"/>
  <c r="G27" i="33"/>
  <c r="I27" i="33"/>
  <c r="F28" i="33"/>
  <c r="G28" i="33"/>
  <c r="I28" i="33"/>
  <c r="F29" i="33"/>
  <c r="G29" i="33"/>
  <c r="I29" i="33"/>
  <c r="F30" i="33"/>
  <c r="G30" i="33"/>
  <c r="I30" i="33"/>
  <c r="F31" i="33"/>
  <c r="G31" i="33"/>
  <c r="H31" i="33"/>
  <c r="H215" i="33" s="1"/>
  <c r="I31" i="33"/>
  <c r="F163" i="28"/>
  <c r="I163" i="28" s="1"/>
  <c r="F167" i="29"/>
  <c r="I167" i="29" s="1"/>
  <c r="G206" i="28"/>
  <c r="H206" i="28"/>
  <c r="G194" i="28"/>
  <c r="G169" i="28"/>
  <c r="H169" i="28"/>
  <c r="H119" i="28"/>
  <c r="G115" i="28"/>
  <c r="H115" i="28"/>
  <c r="G111" i="28"/>
  <c r="H111" i="28"/>
  <c r="G103" i="28"/>
  <c r="H103" i="28"/>
  <c r="H43" i="28"/>
  <c r="F202" i="28"/>
  <c r="I202" i="28" s="1"/>
  <c r="F201" i="28"/>
  <c r="I201" i="28" s="1"/>
  <c r="F200" i="28"/>
  <c r="F199" i="28"/>
  <c r="I199" i="28" s="1"/>
  <c r="F198" i="28"/>
  <c r="I198" i="28" s="1"/>
  <c r="F197" i="28"/>
  <c r="I197" i="28" s="1"/>
  <c r="H192" i="28"/>
  <c r="F192" i="28"/>
  <c r="I192" i="28" s="1"/>
  <c r="H191" i="28"/>
  <c r="F191" i="28"/>
  <c r="I191" i="28" s="1"/>
  <c r="F190" i="28"/>
  <c r="I190" i="28" s="1"/>
  <c r="F189" i="28"/>
  <c r="I189" i="28" s="1"/>
  <c r="F188" i="28"/>
  <c r="I188" i="28" s="1"/>
  <c r="F187" i="28"/>
  <c r="I187" i="28" s="1"/>
  <c r="F186" i="28"/>
  <c r="I186" i="28" s="1"/>
  <c r="F185" i="28"/>
  <c r="I185" i="28" s="1"/>
  <c r="F184" i="28"/>
  <c r="I184" i="28" s="1"/>
  <c r="F183" i="28"/>
  <c r="I183" i="28" s="1"/>
  <c r="F182" i="28"/>
  <c r="I182" i="28" s="1"/>
  <c r="F181" i="28"/>
  <c r="I181" i="28" s="1"/>
  <c r="F180" i="28"/>
  <c r="I180" i="28" s="1"/>
  <c r="F179" i="28"/>
  <c r="I179" i="28" s="1"/>
  <c r="F178" i="28"/>
  <c r="I178" i="28" s="1"/>
  <c r="F177" i="28"/>
  <c r="I177" i="28" s="1"/>
  <c r="F176" i="28"/>
  <c r="I176" i="28" s="1"/>
  <c r="F175" i="28"/>
  <c r="I175" i="28" s="1"/>
  <c r="F174" i="28"/>
  <c r="I174" i="28" s="1"/>
  <c r="F173" i="28"/>
  <c r="I173" i="28" s="1"/>
  <c r="F167" i="28"/>
  <c r="F166" i="28"/>
  <c r="I166" i="28" s="1"/>
  <c r="F165" i="28"/>
  <c r="I165" i="28" s="1"/>
  <c r="F164" i="28"/>
  <c r="I164" i="28" s="1"/>
  <c r="F162" i="28"/>
  <c r="I162" i="28" s="1"/>
  <c r="F161" i="28"/>
  <c r="I161" i="28" s="1"/>
  <c r="F160" i="28"/>
  <c r="I160" i="28" s="1"/>
  <c r="F159" i="28"/>
  <c r="I159" i="28" s="1"/>
  <c r="F158" i="28"/>
  <c r="I158" i="28" s="1"/>
  <c r="F157" i="28"/>
  <c r="I157" i="28" s="1"/>
  <c r="F156" i="28"/>
  <c r="I156" i="28" s="1"/>
  <c r="F155" i="28"/>
  <c r="I155" i="28" s="1"/>
  <c r="F154" i="28"/>
  <c r="I154" i="28" s="1"/>
  <c r="F153" i="28"/>
  <c r="I153" i="28" s="1"/>
  <c r="F152" i="28"/>
  <c r="I152" i="28" s="1"/>
  <c r="F151" i="28"/>
  <c r="I151" i="28" s="1"/>
  <c r="F150" i="28"/>
  <c r="I150" i="28" s="1"/>
  <c r="F149" i="28"/>
  <c r="I149" i="28" s="1"/>
  <c r="F148" i="28"/>
  <c r="I148" i="28" s="1"/>
  <c r="F147" i="28"/>
  <c r="I147" i="28" s="1"/>
  <c r="F146" i="28"/>
  <c r="I146" i="28" s="1"/>
  <c r="F145" i="28"/>
  <c r="I145" i="28" s="1"/>
  <c r="F144" i="28"/>
  <c r="I144" i="28" s="1"/>
  <c r="F143" i="28"/>
  <c r="I143" i="28" s="1"/>
  <c r="F142" i="28"/>
  <c r="I142" i="28" s="1"/>
  <c r="F124" i="28"/>
  <c r="I124" i="28" s="1"/>
  <c r="F123" i="28"/>
  <c r="I123" i="28" s="1"/>
  <c r="F122" i="28"/>
  <c r="I114" i="28"/>
  <c r="F101" i="28"/>
  <c r="I101" i="28" s="1"/>
  <c r="F100" i="28"/>
  <c r="I100" i="28" s="1"/>
  <c r="F99" i="28"/>
  <c r="I99" i="28" s="1"/>
  <c r="F98" i="28"/>
  <c r="I98" i="28" s="1"/>
  <c r="F97" i="28"/>
  <c r="I97" i="28" s="1"/>
  <c r="F96" i="28"/>
  <c r="I96" i="28" s="1"/>
  <c r="F95" i="28"/>
  <c r="I95" i="28" s="1"/>
  <c r="F93" i="28"/>
  <c r="I93" i="28" s="1"/>
  <c r="F91" i="28"/>
  <c r="I91" i="28" s="1"/>
  <c r="F90" i="28"/>
  <c r="I90" i="28" s="1"/>
  <c r="F89" i="28"/>
  <c r="I89" i="28" s="1"/>
  <c r="F88" i="28"/>
  <c r="I88" i="28" s="1"/>
  <c r="F87" i="28"/>
  <c r="I87" i="28" s="1"/>
  <c r="F86" i="28"/>
  <c r="I86" i="28" s="1"/>
  <c r="F84" i="28"/>
  <c r="I84" i="28" s="1"/>
  <c r="F83" i="28"/>
  <c r="I83" i="28" s="1"/>
  <c r="F82" i="28"/>
  <c r="I82" i="28" s="1"/>
  <c r="F80" i="28"/>
  <c r="I80" i="28" s="1"/>
  <c r="F79" i="28"/>
  <c r="I79" i="28" s="1"/>
  <c r="F78" i="28"/>
  <c r="I78" i="28" s="1"/>
  <c r="F77" i="28"/>
  <c r="I77" i="28" s="1"/>
  <c r="F76" i="28"/>
  <c r="I76" i="28" s="1"/>
  <c r="F75" i="28"/>
  <c r="I75" i="28" s="1"/>
  <c r="F74" i="28"/>
  <c r="I74" i="28" s="1"/>
  <c r="F72" i="28"/>
  <c r="I72" i="28" s="1"/>
  <c r="F71" i="28"/>
  <c r="I71" i="28" s="1"/>
  <c r="F70" i="28"/>
  <c r="I70" i="28" s="1"/>
  <c r="F69" i="28"/>
  <c r="I69" i="28" s="1"/>
  <c r="F68" i="28"/>
  <c r="I68" i="28" s="1"/>
  <c r="F67" i="28"/>
  <c r="I67" i="28" s="1"/>
  <c r="F65" i="28"/>
  <c r="I65" i="28" s="1"/>
  <c r="F64" i="28"/>
  <c r="I64" i="28" s="1"/>
  <c r="F63" i="28"/>
  <c r="I63" i="28" s="1"/>
  <c r="F62" i="28"/>
  <c r="I62" i="28" s="1"/>
  <c r="F61" i="28"/>
  <c r="I61" i="28" s="1"/>
  <c r="F60" i="28"/>
  <c r="I60" i="28" s="1"/>
  <c r="F59" i="28"/>
  <c r="I59" i="28" s="1"/>
  <c r="F58" i="28"/>
  <c r="I58" i="28" s="1"/>
  <c r="F57" i="28"/>
  <c r="I57" i="28" s="1"/>
  <c r="F56" i="28"/>
  <c r="I56" i="28" s="1"/>
  <c r="F55" i="28"/>
  <c r="F48" i="28"/>
  <c r="F47" i="28"/>
  <c r="I47" i="28" s="1"/>
  <c r="F46" i="28"/>
  <c r="F41" i="28"/>
  <c r="F40" i="28"/>
  <c r="F39" i="28"/>
  <c r="F38" i="28"/>
  <c r="F37" i="28"/>
  <c r="F36" i="28"/>
  <c r="F35" i="28"/>
  <c r="F34" i="28"/>
  <c r="F33" i="28"/>
  <c r="F32" i="28"/>
  <c r="F27" i="28"/>
  <c r="F26" i="28"/>
  <c r="F25" i="28"/>
  <c r="F24" i="28"/>
  <c r="F23" i="28"/>
  <c r="F22" i="28"/>
  <c r="F21" i="28"/>
  <c r="F20" i="28"/>
  <c r="F19" i="28"/>
  <c r="F18" i="28"/>
  <c r="F17" i="28"/>
  <c r="F163" i="29"/>
  <c r="I163" i="29" s="1"/>
  <c r="F162" i="29"/>
  <c r="I162" i="29" s="1"/>
  <c r="F161" i="29"/>
  <c r="I161" i="29" s="1"/>
  <c r="F160" i="29"/>
  <c r="I160" i="29" s="1"/>
  <c r="F159" i="29"/>
  <c r="I159" i="29" s="1"/>
  <c r="F158" i="29"/>
  <c r="I158" i="29" s="1"/>
  <c r="F157" i="29"/>
  <c r="I157" i="29" s="1"/>
  <c r="F156" i="29"/>
  <c r="I156" i="29" s="1"/>
  <c r="F155" i="29"/>
  <c r="I155" i="29" s="1"/>
  <c r="F154" i="29"/>
  <c r="I154" i="29" s="1"/>
  <c r="F153" i="29"/>
  <c r="I153" i="29" s="1"/>
  <c r="F152" i="29"/>
  <c r="I152" i="29" s="1"/>
  <c r="F151" i="29"/>
  <c r="I151" i="29" s="1"/>
  <c r="F150" i="29"/>
  <c r="I150" i="29" s="1"/>
  <c r="F149" i="29"/>
  <c r="I149" i="29" s="1"/>
  <c r="F148" i="29"/>
  <c r="I148" i="29" s="1"/>
  <c r="F147" i="29"/>
  <c r="I147" i="29" s="1"/>
  <c r="F146" i="29"/>
  <c r="I146" i="29" s="1"/>
  <c r="F145" i="29"/>
  <c r="I145" i="29" s="1"/>
  <c r="F144" i="29"/>
  <c r="I144" i="29" s="1"/>
  <c r="G170" i="29"/>
  <c r="H170" i="29"/>
  <c r="F169" i="29"/>
  <c r="I169" i="29" s="1"/>
  <c r="F168" i="29"/>
  <c r="I168" i="29" s="1"/>
  <c r="F166" i="29"/>
  <c r="I166" i="29" s="1"/>
  <c r="F165" i="29"/>
  <c r="I165" i="29" s="1"/>
  <c r="F164" i="29"/>
  <c r="I164" i="29" s="1"/>
  <c r="F204" i="29"/>
  <c r="I204" i="29" s="1"/>
  <c r="F203" i="29"/>
  <c r="I203" i="29" s="1"/>
  <c r="F202" i="29"/>
  <c r="I202" i="29" s="1"/>
  <c r="F201" i="29"/>
  <c r="I201" i="29" s="1"/>
  <c r="H120" i="29"/>
  <c r="G116" i="29"/>
  <c r="H116" i="29"/>
  <c r="F115" i="29"/>
  <c r="G112" i="29"/>
  <c r="H112" i="29"/>
  <c r="F102" i="29"/>
  <c r="I102" i="29" s="1"/>
  <c r="F101" i="29"/>
  <c r="I101" i="29" s="1"/>
  <c r="F100" i="29"/>
  <c r="I100" i="29" s="1"/>
  <c r="F99" i="29"/>
  <c r="I99" i="29" s="1"/>
  <c r="F98" i="29"/>
  <c r="I98" i="29" s="1"/>
  <c r="F97" i="29"/>
  <c r="I97" i="29" s="1"/>
  <c r="F96" i="29"/>
  <c r="I96" i="29" s="1"/>
  <c r="F95" i="29"/>
  <c r="I95" i="29" s="1"/>
  <c r="F93" i="29"/>
  <c r="I93" i="29" s="1"/>
  <c r="F91" i="29"/>
  <c r="I91" i="29" s="1"/>
  <c r="F90" i="29"/>
  <c r="I90" i="29" s="1"/>
  <c r="F89" i="29"/>
  <c r="I89" i="29" s="1"/>
  <c r="F88" i="29"/>
  <c r="I88" i="29" s="1"/>
  <c r="F87" i="29"/>
  <c r="I87" i="29" s="1"/>
  <c r="F86" i="29"/>
  <c r="I86" i="29" s="1"/>
  <c r="F84" i="29"/>
  <c r="I84" i="29" s="1"/>
  <c r="F83" i="29"/>
  <c r="I83" i="29" s="1"/>
  <c r="F82" i="29"/>
  <c r="I82" i="29" s="1"/>
  <c r="F80" i="29"/>
  <c r="I80" i="29" s="1"/>
  <c r="F79" i="29"/>
  <c r="I79" i="29" s="1"/>
  <c r="F78" i="29"/>
  <c r="I78" i="29" s="1"/>
  <c r="F77" i="29"/>
  <c r="I77" i="29" s="1"/>
  <c r="F76" i="29"/>
  <c r="I76" i="29" s="1"/>
  <c r="F75" i="29"/>
  <c r="I75" i="29" s="1"/>
  <c r="F72" i="29"/>
  <c r="I72" i="29" s="1"/>
  <c r="F71" i="29"/>
  <c r="I71" i="29" s="1"/>
  <c r="F70" i="29"/>
  <c r="I70" i="29" s="1"/>
  <c r="F69" i="29"/>
  <c r="I69" i="29" s="1"/>
  <c r="F74" i="29"/>
  <c r="I74" i="29" s="1"/>
  <c r="F65" i="29"/>
  <c r="I65" i="29" s="1"/>
  <c r="F64" i="29"/>
  <c r="I64" i="29" s="1"/>
  <c r="F63" i="29"/>
  <c r="I63" i="29" s="1"/>
  <c r="F62" i="29"/>
  <c r="I62" i="29" s="1"/>
  <c r="F61" i="29"/>
  <c r="I61" i="29" s="1"/>
  <c r="F60" i="29"/>
  <c r="I60" i="29" s="1"/>
  <c r="F59" i="29"/>
  <c r="I59" i="29" s="1"/>
  <c r="F58" i="29"/>
  <c r="I58" i="29" s="1"/>
  <c r="F57" i="29"/>
  <c r="I57" i="29" s="1"/>
  <c r="F68" i="29"/>
  <c r="I68" i="29" s="1"/>
  <c r="F67" i="29"/>
  <c r="I67" i="29" s="1"/>
  <c r="H195" i="29"/>
  <c r="H194" i="29"/>
  <c r="H196" i="29" s="1"/>
  <c r="F181" i="29"/>
  <c r="I181" i="29"/>
  <c r="F183" i="29"/>
  <c r="I183" i="29" s="1"/>
  <c r="F184" i="29"/>
  <c r="I184" i="29" s="1"/>
  <c r="F182" i="29"/>
  <c r="I182" i="29" s="1"/>
  <c r="F185" i="29"/>
  <c r="I185" i="29" s="1"/>
  <c r="F186" i="29"/>
  <c r="I186" i="29" s="1"/>
  <c r="F187" i="29"/>
  <c r="I187" i="29" s="1"/>
  <c r="F188" i="29"/>
  <c r="I188" i="29" s="1"/>
  <c r="F189" i="29"/>
  <c r="I189" i="29" s="1"/>
  <c r="F190" i="29"/>
  <c r="I190" i="29" s="1"/>
  <c r="F191" i="29"/>
  <c r="I191" i="29" s="1"/>
  <c r="F192" i="29"/>
  <c r="I192" i="29" s="1"/>
  <c r="F40" i="29"/>
  <c r="G40" i="29"/>
  <c r="I40" i="29"/>
  <c r="F41" i="29"/>
  <c r="G41" i="29"/>
  <c r="I41" i="29"/>
  <c r="F35" i="29"/>
  <c r="G35" i="29"/>
  <c r="I35" i="29"/>
  <c r="F36" i="29"/>
  <c r="G36" i="29"/>
  <c r="I36" i="29"/>
  <c r="F37" i="29"/>
  <c r="G37" i="29"/>
  <c r="I37" i="29"/>
  <c r="F38" i="29"/>
  <c r="G38" i="29"/>
  <c r="I38" i="29"/>
  <c r="F174" i="29"/>
  <c r="I174" i="29" s="1"/>
  <c r="F175" i="29"/>
  <c r="I175" i="29" s="1"/>
  <c r="F176" i="29"/>
  <c r="I176" i="29" s="1"/>
  <c r="F177" i="29"/>
  <c r="I177" i="29" s="1"/>
  <c r="F178" i="29"/>
  <c r="I178" i="29" s="1"/>
  <c r="F179" i="29"/>
  <c r="I179" i="29" s="1"/>
  <c r="F180" i="29"/>
  <c r="I180" i="29" s="1"/>
  <c r="F193" i="29"/>
  <c r="I193" i="29" s="1"/>
  <c r="F194" i="29"/>
  <c r="I194" i="29" s="1"/>
  <c r="F195" i="29"/>
  <c r="I195" i="29" s="1"/>
  <c r="F173" i="29"/>
  <c r="F39" i="29"/>
  <c r="F34" i="29"/>
  <c r="F33" i="29"/>
  <c r="F32" i="29"/>
  <c r="F27" i="29"/>
  <c r="F26" i="29"/>
  <c r="F25" i="29"/>
  <c r="F24" i="29"/>
  <c r="F23" i="29"/>
  <c r="F22" i="29"/>
  <c r="H212" i="29"/>
  <c r="H208" i="29"/>
  <c r="G208" i="29"/>
  <c r="F207" i="29"/>
  <c r="I207" i="29" s="1"/>
  <c r="F200" i="29"/>
  <c r="I200" i="29" s="1"/>
  <c r="F199" i="29"/>
  <c r="I199" i="29" s="1"/>
  <c r="F143" i="29"/>
  <c r="F129" i="29"/>
  <c r="I129" i="29" s="1"/>
  <c r="F124" i="29"/>
  <c r="I124" i="29" s="1"/>
  <c r="F123" i="29"/>
  <c r="F119" i="29"/>
  <c r="G119" i="29" s="1"/>
  <c r="F111" i="29"/>
  <c r="F112" i="29" s="1"/>
  <c r="E26" i="1" s="1"/>
  <c r="H104" i="29"/>
  <c r="G104" i="29"/>
  <c r="F103" i="29"/>
  <c r="I103" i="29" s="1"/>
  <c r="F56" i="29"/>
  <c r="I56" i="29" s="1"/>
  <c r="F55" i="29"/>
  <c r="F104" i="29" s="1"/>
  <c r="H51" i="29"/>
  <c r="F50" i="29"/>
  <c r="F49" i="29"/>
  <c r="F48" i="29"/>
  <c r="G48" i="29" s="1"/>
  <c r="I48" i="29" s="1"/>
  <c r="F47" i="29"/>
  <c r="F46" i="29"/>
  <c r="F42" i="29"/>
  <c r="F28" i="29"/>
  <c r="F21" i="29"/>
  <c r="F20" i="29"/>
  <c r="F19" i="29"/>
  <c r="F18" i="29"/>
  <c r="F17" i="29"/>
  <c r="H210" i="28"/>
  <c r="F205" i="28"/>
  <c r="I205" i="28" s="1"/>
  <c r="H193" i="28"/>
  <c r="F193" i="28"/>
  <c r="F168" i="28"/>
  <c r="F102" i="28"/>
  <c r="I102" i="28" s="1"/>
  <c r="H51" i="28"/>
  <c r="F50" i="28"/>
  <c r="F49" i="28"/>
  <c r="F51" i="28"/>
  <c r="F42" i="28"/>
  <c r="G42" i="28" s="1"/>
  <c r="I42" i="28" s="1"/>
  <c r="F28" i="28"/>
  <c r="H28" i="28" s="1"/>
  <c r="F29" i="37" l="1"/>
  <c r="G17" i="37"/>
  <c r="G18" i="37"/>
  <c r="I18" i="37" s="1"/>
  <c r="G19" i="37"/>
  <c r="I19" i="37" s="1"/>
  <c r="G20" i="37"/>
  <c r="I20" i="37" s="1"/>
  <c r="G21" i="37"/>
  <c r="I21" i="37" s="1"/>
  <c r="G22" i="37"/>
  <c r="I22" i="37" s="1"/>
  <c r="G23" i="37"/>
  <c r="I23" i="37" s="1"/>
  <c r="G24" i="37"/>
  <c r="I24" i="37" s="1"/>
  <c r="G25" i="37"/>
  <c r="I25" i="37" s="1"/>
  <c r="G26" i="37"/>
  <c r="I26" i="37" s="1"/>
  <c r="H27" i="37"/>
  <c r="G27" i="37"/>
  <c r="I27" i="37" s="1"/>
  <c r="H28" i="37"/>
  <c r="G28" i="37"/>
  <c r="I28" i="37" s="1"/>
  <c r="F43" i="37"/>
  <c r="G32" i="37"/>
  <c r="G33" i="37"/>
  <c r="I33" i="37" s="1"/>
  <c r="G34" i="37"/>
  <c r="I34" i="37" s="1"/>
  <c r="G35" i="37"/>
  <c r="I35" i="37" s="1"/>
  <c r="G36" i="37"/>
  <c r="I36" i="37" s="1"/>
  <c r="G37" i="37"/>
  <c r="I37" i="37" s="1"/>
  <c r="G38" i="37"/>
  <c r="I38" i="37" s="1"/>
  <c r="G39" i="37"/>
  <c r="I39" i="37" s="1"/>
  <c r="G40" i="37"/>
  <c r="I40" i="37" s="1"/>
  <c r="G41" i="37"/>
  <c r="I41" i="37" s="1"/>
  <c r="G42" i="37"/>
  <c r="I42" i="37" s="1"/>
  <c r="F51" i="37"/>
  <c r="G46" i="37"/>
  <c r="G48" i="37"/>
  <c r="I48" i="37" s="1"/>
  <c r="G49" i="37"/>
  <c r="I49" i="37" s="1"/>
  <c r="G50" i="37"/>
  <c r="I50" i="37" s="1"/>
  <c r="F103" i="37"/>
  <c r="I55" i="37"/>
  <c r="I103" i="37" s="1"/>
  <c r="G119" i="37"/>
  <c r="I118" i="37"/>
  <c r="I119" i="37" s="1"/>
  <c r="F139" i="37"/>
  <c r="I122" i="37"/>
  <c r="I139" i="37" s="1"/>
  <c r="F169" i="37"/>
  <c r="I142" i="37"/>
  <c r="I169" i="37" s="1"/>
  <c r="F194" i="37"/>
  <c r="I172" i="37"/>
  <c r="I194" i="37" s="1"/>
  <c r="F206" i="37"/>
  <c r="I197" i="37"/>
  <c r="I206" i="37" s="1"/>
  <c r="F29" i="36"/>
  <c r="G17" i="36"/>
  <c r="G18" i="36"/>
  <c r="I18" i="36" s="1"/>
  <c r="G19" i="36"/>
  <c r="I19" i="36" s="1"/>
  <c r="G20" i="36"/>
  <c r="I20" i="36" s="1"/>
  <c r="G21" i="36"/>
  <c r="I21" i="36" s="1"/>
  <c r="G22" i="36"/>
  <c r="I22" i="36" s="1"/>
  <c r="G23" i="36"/>
  <c r="I23" i="36" s="1"/>
  <c r="G24" i="36"/>
  <c r="I24" i="36" s="1"/>
  <c r="G25" i="36"/>
  <c r="I25" i="36" s="1"/>
  <c r="G26" i="36"/>
  <c r="I26" i="36" s="1"/>
  <c r="H27" i="36"/>
  <c r="G27" i="36"/>
  <c r="I27" i="36" s="1"/>
  <c r="H28" i="36"/>
  <c r="G28" i="36"/>
  <c r="I28" i="36" s="1"/>
  <c r="F43" i="36"/>
  <c r="G32" i="36"/>
  <c r="G33" i="36"/>
  <c r="I33" i="36" s="1"/>
  <c r="G34" i="36"/>
  <c r="I34" i="36" s="1"/>
  <c r="G35" i="36"/>
  <c r="I35" i="36" s="1"/>
  <c r="G36" i="36"/>
  <c r="I36" i="36" s="1"/>
  <c r="G37" i="36"/>
  <c r="I37" i="36" s="1"/>
  <c r="G38" i="36"/>
  <c r="I38" i="36" s="1"/>
  <c r="G39" i="36"/>
  <c r="I39" i="36" s="1"/>
  <c r="G40" i="36"/>
  <c r="I40" i="36" s="1"/>
  <c r="G41" i="36"/>
  <c r="I41" i="36" s="1"/>
  <c r="G42" i="36"/>
  <c r="I42" i="36" s="1"/>
  <c r="F51" i="36"/>
  <c r="G46" i="36"/>
  <c r="G48" i="36"/>
  <c r="I48" i="36" s="1"/>
  <c r="G49" i="36"/>
  <c r="I49" i="36" s="1"/>
  <c r="G50" i="36"/>
  <c r="I50" i="36" s="1"/>
  <c r="F104" i="36"/>
  <c r="I55" i="36"/>
  <c r="I104" i="36" s="1"/>
  <c r="F108" i="36"/>
  <c r="I107" i="36"/>
  <c r="I108" i="36" s="1"/>
  <c r="F112" i="36"/>
  <c r="I111" i="36"/>
  <c r="I112" i="36" s="1"/>
  <c r="F116" i="36"/>
  <c r="I115" i="36"/>
  <c r="I116" i="36" s="1"/>
  <c r="F120" i="36"/>
  <c r="G119" i="36"/>
  <c r="F140" i="36"/>
  <c r="I123" i="36"/>
  <c r="I140" i="36" s="1"/>
  <c r="F170" i="36"/>
  <c r="I143" i="36"/>
  <c r="I170" i="36" s="1"/>
  <c r="F196" i="36"/>
  <c r="I173" i="36"/>
  <c r="I196" i="36" s="1"/>
  <c r="F208" i="36"/>
  <c r="I199" i="36"/>
  <c r="I208" i="36" s="1"/>
  <c r="I123" i="29"/>
  <c r="I140" i="29" s="1"/>
  <c r="F140" i="29"/>
  <c r="I173" i="29"/>
  <c r="I196" i="29" s="1"/>
  <c r="F196" i="29"/>
  <c r="I122" i="28"/>
  <c r="I139" i="28" s="1"/>
  <c r="F139" i="28"/>
  <c r="I208" i="33"/>
  <c r="F208" i="33"/>
  <c r="I203" i="34"/>
  <c r="F203" i="34"/>
  <c r="C206" i="34"/>
  <c r="F206" i="34" s="1"/>
  <c r="C211" i="33"/>
  <c r="F211" i="33" s="1"/>
  <c r="F29" i="28"/>
  <c r="F43" i="28"/>
  <c r="I55" i="28"/>
  <c r="I103" i="28" s="1"/>
  <c r="F103" i="28"/>
  <c r="I110" i="28"/>
  <c r="F111" i="28"/>
  <c r="G26" i="1" s="1"/>
  <c r="F115" i="28"/>
  <c r="G27" i="1" s="1"/>
  <c r="F119" i="28"/>
  <c r="G28" i="1" s="1"/>
  <c r="F194" i="28"/>
  <c r="H194" i="28"/>
  <c r="I167" i="28"/>
  <c r="F169" i="28"/>
  <c r="I200" i="28"/>
  <c r="I206" i="28" s="1"/>
  <c r="F206" i="28"/>
  <c r="G118" i="28"/>
  <c r="G46" i="28"/>
  <c r="I46" i="28" s="1"/>
  <c r="G48" i="28"/>
  <c r="I48" i="28" s="1"/>
  <c r="G32" i="28"/>
  <c r="G33" i="28"/>
  <c r="I33" i="28" s="1"/>
  <c r="G34" i="28"/>
  <c r="I34" i="28" s="1"/>
  <c r="G35" i="28"/>
  <c r="I35" i="28" s="1"/>
  <c r="G36" i="28"/>
  <c r="I36" i="28" s="1"/>
  <c r="G37" i="28"/>
  <c r="I37" i="28" s="1"/>
  <c r="G38" i="28"/>
  <c r="I38" i="28" s="1"/>
  <c r="G39" i="28"/>
  <c r="I39" i="28" s="1"/>
  <c r="G40" i="28"/>
  <c r="I40" i="28" s="1"/>
  <c r="G41" i="28"/>
  <c r="I41" i="28" s="1"/>
  <c r="I168" i="28"/>
  <c r="G17" i="28"/>
  <c r="G18" i="28"/>
  <c r="I18" i="28" s="1"/>
  <c r="G19" i="28"/>
  <c r="I19" i="28" s="1"/>
  <c r="G20" i="28"/>
  <c r="I20" i="28" s="1"/>
  <c r="G21" i="28"/>
  <c r="I21" i="28" s="1"/>
  <c r="G22" i="28"/>
  <c r="I22" i="28" s="1"/>
  <c r="G23" i="28"/>
  <c r="I23" i="28" s="1"/>
  <c r="G24" i="28"/>
  <c r="I24" i="28" s="1"/>
  <c r="G25" i="28"/>
  <c r="I25" i="28" s="1"/>
  <c r="G26" i="28"/>
  <c r="I26" i="28" s="1"/>
  <c r="H27" i="28"/>
  <c r="H29" i="28" s="1"/>
  <c r="H213" i="28" s="1"/>
  <c r="G27" i="28"/>
  <c r="I27" i="28" s="1"/>
  <c r="F170" i="29"/>
  <c r="F120" i="29"/>
  <c r="E28" i="1" s="1"/>
  <c r="I115" i="29"/>
  <c r="F116" i="29"/>
  <c r="E27" i="1" s="1"/>
  <c r="G42" i="29"/>
  <c r="I42" i="29" s="1"/>
  <c r="G32" i="29"/>
  <c r="I32" i="29"/>
  <c r="G33" i="29"/>
  <c r="I33" i="29" s="1"/>
  <c r="G34" i="29"/>
  <c r="I34" i="29" s="1"/>
  <c r="G39" i="29"/>
  <c r="I39" i="29" s="1"/>
  <c r="G22" i="29"/>
  <c r="I22" i="29" s="1"/>
  <c r="G23" i="29"/>
  <c r="I23" i="29" s="1"/>
  <c r="G24" i="29"/>
  <c r="I24" i="29" s="1"/>
  <c r="G25" i="29"/>
  <c r="I25" i="29" s="1"/>
  <c r="G26" i="29"/>
  <c r="I26" i="29" s="1"/>
  <c r="H27" i="29"/>
  <c r="G27" i="29"/>
  <c r="I27" i="29" s="1"/>
  <c r="I111" i="29"/>
  <c r="I112" i="29" s="1"/>
  <c r="G21" i="29"/>
  <c r="G20" i="29"/>
  <c r="G18" i="29"/>
  <c r="G17" i="29"/>
  <c r="I17" i="29"/>
  <c r="I208" i="29"/>
  <c r="F43" i="29"/>
  <c r="I55" i="29"/>
  <c r="I104" i="29" s="1"/>
  <c r="G19" i="29"/>
  <c r="G28" i="29"/>
  <c r="G49" i="29"/>
  <c r="I49" i="29" s="1"/>
  <c r="H28" i="29"/>
  <c r="I119" i="29"/>
  <c r="F208" i="29"/>
  <c r="F29" i="29"/>
  <c r="G46" i="29"/>
  <c r="G50" i="29"/>
  <c r="I50" i="29" s="1"/>
  <c r="I47" i="29"/>
  <c r="I143" i="29"/>
  <c r="I170" i="29" s="1"/>
  <c r="F51" i="29"/>
  <c r="G49" i="28"/>
  <c r="I49" i="28" s="1"/>
  <c r="I193" i="28"/>
  <c r="G50" i="28"/>
  <c r="I50" i="28" s="1"/>
  <c r="G28" i="28"/>
  <c r="G51" i="37" l="1"/>
  <c r="I46" i="37"/>
  <c r="I51" i="37" s="1"/>
  <c r="G43" i="37"/>
  <c r="I32" i="37"/>
  <c r="I43" i="37" s="1"/>
  <c r="H29" i="37"/>
  <c r="H213" i="37" s="1"/>
  <c r="G29" i="37"/>
  <c r="I17" i="37"/>
  <c r="I29" i="37" s="1"/>
  <c r="C209" i="37"/>
  <c r="F209" i="37" s="1"/>
  <c r="G120" i="36"/>
  <c r="I119" i="36"/>
  <c r="I120" i="36" s="1"/>
  <c r="G51" i="36"/>
  <c r="I46" i="36"/>
  <c r="I51" i="36" s="1"/>
  <c r="G43" i="36"/>
  <c r="I32" i="36"/>
  <c r="I43" i="36" s="1"/>
  <c r="H29" i="36"/>
  <c r="H215" i="36" s="1"/>
  <c r="G29" i="36"/>
  <c r="I17" i="36"/>
  <c r="I29" i="36" s="1"/>
  <c r="C211" i="36"/>
  <c r="F211" i="36" s="1"/>
  <c r="G206" i="34"/>
  <c r="G207" i="34" s="1"/>
  <c r="I206" i="34"/>
  <c r="I207" i="34" s="1"/>
  <c r="I210" i="34" s="1"/>
  <c r="F207" i="34"/>
  <c r="D35" i="1" s="1"/>
  <c r="D37" i="1" s="1"/>
  <c r="G211" i="33"/>
  <c r="G212" i="33" s="1"/>
  <c r="I211" i="33"/>
  <c r="I212" i="33" s="1"/>
  <c r="I215" i="33" s="1"/>
  <c r="F212" i="33"/>
  <c r="I17" i="28"/>
  <c r="G29" i="28"/>
  <c r="I32" i="28"/>
  <c r="I43" i="28" s="1"/>
  <c r="G43" i="28"/>
  <c r="I118" i="28"/>
  <c r="I119" i="28" s="1"/>
  <c r="G119" i="28"/>
  <c r="I169" i="28"/>
  <c r="I194" i="28"/>
  <c r="I115" i="28"/>
  <c r="I111" i="28"/>
  <c r="C209" i="28"/>
  <c r="G120" i="29"/>
  <c r="I120" i="29"/>
  <c r="C211" i="29"/>
  <c r="I116" i="29"/>
  <c r="H29" i="29"/>
  <c r="I28" i="29"/>
  <c r="G29" i="29"/>
  <c r="G43" i="29"/>
  <c r="H43" i="29"/>
  <c r="I21" i="29"/>
  <c r="I20" i="29"/>
  <c r="I18" i="29"/>
  <c r="I19" i="29"/>
  <c r="I29" i="29" s="1"/>
  <c r="G51" i="29"/>
  <c r="F211" i="29"/>
  <c r="I46" i="29"/>
  <c r="I51" i="29" s="1"/>
  <c r="G51" i="28"/>
  <c r="F209" i="28"/>
  <c r="I51" i="28"/>
  <c r="I28" i="28"/>
  <c r="F210" i="37" l="1"/>
  <c r="H35" i="1" s="1"/>
  <c r="H37" i="1" s="1"/>
  <c r="G209" i="37"/>
  <c r="F212" i="36"/>
  <c r="F35" i="1" s="1"/>
  <c r="F37" i="1" s="1"/>
  <c r="G211" i="36"/>
  <c r="F210" i="34"/>
  <c r="F212" i="34"/>
  <c r="G210" i="34"/>
  <c r="F213" i="34"/>
  <c r="F215" i="33"/>
  <c r="F217" i="33"/>
  <c r="G215" i="33"/>
  <c r="F218" i="33"/>
  <c r="I29" i="28"/>
  <c r="H215" i="29"/>
  <c r="G211" i="29"/>
  <c r="G212" i="29" s="1"/>
  <c r="F212" i="29"/>
  <c r="G209" i="28"/>
  <c r="G210" i="28" s="1"/>
  <c r="F210" i="28"/>
  <c r="I209" i="28"/>
  <c r="I210" i="28" s="1"/>
  <c r="I213" i="28" s="1"/>
  <c r="G210" i="37" l="1"/>
  <c r="I209" i="37"/>
  <c r="I210" i="37" s="1"/>
  <c r="I213" i="37" s="1"/>
  <c r="F215" i="37"/>
  <c r="F213" i="37"/>
  <c r="G212" i="36"/>
  <c r="I211" i="36"/>
  <c r="I212" i="36" s="1"/>
  <c r="I215" i="36" s="1"/>
  <c r="F217" i="36"/>
  <c r="F215" i="36"/>
  <c r="F214" i="34"/>
  <c r="F219" i="33"/>
  <c r="G35" i="1"/>
  <c r="G37" i="1" s="1"/>
  <c r="F215" i="28"/>
  <c r="F213" i="28"/>
  <c r="F216" i="28"/>
  <c r="G213" i="28"/>
  <c r="E35" i="1"/>
  <c r="E37" i="1" s="1"/>
  <c r="F217" i="29"/>
  <c r="F215" i="29"/>
  <c r="F218" i="29"/>
  <c r="G215" i="29"/>
  <c r="I211" i="29"/>
  <c r="I212" i="29" s="1"/>
  <c r="F219" i="29"/>
  <c r="F217" i="28"/>
  <c r="F216" i="37" l="1"/>
  <c r="F217" i="37" s="1"/>
  <c r="G213" i="37"/>
  <c r="F218" i="36"/>
  <c r="F219" i="36" s="1"/>
  <c r="G215" i="36"/>
  <c r="C35" i="1"/>
  <c r="C37" i="1" l="1"/>
  <c r="I35" i="1" l="1"/>
  <c r="I37" i="1" s="1"/>
  <c r="I39" i="1" l="1"/>
  <c r="I40" i="1" l="1"/>
  <c r="I43" i="29"/>
  <c r="I215" i="29" s="1"/>
</calcChain>
</file>

<file path=xl/sharedStrings.xml><?xml version="1.0" encoding="utf-8"?>
<sst xmlns="http://schemas.openxmlformats.org/spreadsheetml/2006/main" count="2319" uniqueCount="429">
  <si>
    <t>EMPRESA</t>
  </si>
  <si>
    <t xml:space="preserve">FACTURA </t>
  </si>
  <si>
    <t>EVENTO</t>
  </si>
  <si>
    <t>CEAC 2027</t>
  </si>
  <si>
    <t>AREA</t>
  </si>
  <si>
    <t>FECHAS</t>
  </si>
  <si>
    <t>FEBRERO 2027</t>
  </si>
  <si>
    <t>LUGAR</t>
  </si>
  <si>
    <t>TBD</t>
  </si>
  <si>
    <t>SEDE</t>
  </si>
  <si>
    <t>PAX</t>
  </si>
  <si>
    <t>SOLICITANTE</t>
  </si>
  <si>
    <t>COORDINADORA AGENCIA</t>
  </si>
  <si>
    <t>GISELA HERNANDEZ</t>
  </si>
  <si>
    <t xml:space="preserve">COORDINADOR ROCHE </t>
  </si>
  <si>
    <t>COTIZACIÓN</t>
  </si>
  <si>
    <t>CIERRE</t>
  </si>
  <si>
    <t>CARTAGENA</t>
  </si>
  <si>
    <t>PANAMÁ</t>
  </si>
  <si>
    <t>CHILE</t>
  </si>
  <si>
    <t>HOTEL RADISSON</t>
  </si>
  <si>
    <t>HOTEL INTERCONTINENTAL</t>
  </si>
  <si>
    <t>WESTIN PANAMÁ</t>
  </si>
  <si>
    <t>SHERATON CHILE</t>
  </si>
  <si>
    <t>DOUBLETREE</t>
  </si>
  <si>
    <t>FECHA COTIZADA</t>
  </si>
  <si>
    <t>22-26 Febrero 2027</t>
  </si>
  <si>
    <t>HOSPEDAJE</t>
  </si>
  <si>
    <t>ALIMENTOS Y BEBIDAS</t>
  </si>
  <si>
    <t>MONTAJE/ SALONES</t>
  </si>
  <si>
    <t>EQUIPO AUDIOVISUAL</t>
  </si>
  <si>
    <t>STANDS</t>
  </si>
  <si>
    <t>CONTENIDO INTERACTIVO</t>
  </si>
  <si>
    <t>INSCRIPCIÓN</t>
  </si>
  <si>
    <t>AMBULANCIA</t>
  </si>
  <si>
    <t>OTROS</t>
  </si>
  <si>
    <t>TRASLADOS TERRESTRES</t>
  </si>
  <si>
    <t>TRASLADOS AEREOS</t>
  </si>
  <si>
    <t>GASTOS DE OPERACIÓN</t>
  </si>
  <si>
    <t>FEE DE AGENCIA</t>
  </si>
  <si>
    <t>TOTAL APROXIMADO EN DÓLARES AMERICANOS</t>
  </si>
  <si>
    <t xml:space="preserve">COSTO POR PERSONA </t>
  </si>
  <si>
    <t>VARIACIÓN MONETARIA</t>
  </si>
  <si>
    <t>VARIACIÓN %</t>
  </si>
  <si>
    <t xml:space="preserve">PRODUCTOS ROCHE </t>
  </si>
  <si>
    <t xml:space="preserve">PRODUCTOS </t>
  </si>
  <si>
    <t>22 - 26 FEBRERO 2027</t>
  </si>
  <si>
    <t>RADISSON</t>
  </si>
  <si>
    <t>GISELA HERNÁNDEZ</t>
  </si>
  <si>
    <t>No.</t>
  </si>
  <si>
    <t>DESCRIPCION</t>
  </si>
  <si>
    <t>COSTO</t>
  </si>
  <si>
    <t>SUBTOTAL</t>
  </si>
  <si>
    <t>TOTAL</t>
  </si>
  <si>
    <t>UNIT</t>
  </si>
  <si>
    <t>SERVICIOS</t>
  </si>
  <si>
    <t>DIAS</t>
  </si>
  <si>
    <t>SIN IVA</t>
  </si>
  <si>
    <t>SERVICIO</t>
  </si>
  <si>
    <t>IMPUESTOS</t>
  </si>
  <si>
    <t>HOSPEDAJE
RADISSON CARTAGENA OCEAN PAVILLION</t>
  </si>
  <si>
    <t>21 FEB</t>
  </si>
  <si>
    <t xml:space="preserve">Superior Sencilla </t>
  </si>
  <si>
    <t>22 FEB</t>
  </si>
  <si>
    <t>Junior Suite Sencilla</t>
  </si>
  <si>
    <t>Superior Doble</t>
  </si>
  <si>
    <t>23 FEB</t>
  </si>
  <si>
    <t>24 FEB</t>
  </si>
  <si>
    <t>25 FEB</t>
  </si>
  <si>
    <t>26 FEB</t>
  </si>
  <si>
    <t>SUB TOTAL</t>
  </si>
  <si>
    <t>Coffee Break AM
1 Pasaboca + Jugo Natural de temporada</t>
  </si>
  <si>
    <t>Coffee Break PM
1 Pasaboca + Jugo Natural de temporada</t>
  </si>
  <si>
    <t>Estación de café corporativo
Café, aromática, te, instacream, leche, dulces y agua de 200 mlt.
 Dos Galleticas por pax</t>
  </si>
  <si>
    <t>Almuerzo Buffet</t>
  </si>
  <si>
    <t>Bebida para almuerzo
Gaseosa o limonada natural</t>
  </si>
  <si>
    <t>Servicio A&amp;B</t>
  </si>
  <si>
    <t>23-25 FEB</t>
  </si>
  <si>
    <t>Cena Buffet</t>
  </si>
  <si>
    <t>Bebida para Cena
Gaseosa o limonada natural</t>
  </si>
  <si>
    <t>Open Bar Premium
Whiskies 12 años,Vino de la Casa Tinto o Blanco, Cervezas Importadas, Ginebras, Vodkas, Agua Mineral, Gaseosas.</t>
  </si>
  <si>
    <t>Servicio A&amp;B para cenas</t>
  </si>
  <si>
    <t>Meseros Almuerzo y reunión</t>
  </si>
  <si>
    <t>Coctel de bienvenida</t>
  </si>
  <si>
    <t>Cena menu servido 4 tiempos</t>
  </si>
  <si>
    <t>Mezcladores ilimitados</t>
  </si>
  <si>
    <t>Botellas de vino blanco o tinto de la casa - 2 copas por persona</t>
  </si>
  <si>
    <t>Cervezas</t>
  </si>
  <si>
    <t>Café o aromatica</t>
  </si>
  <si>
    <t>Don Julio Blanco 2 tragos por persona</t>
  </si>
  <si>
    <t>Personal de servicio
12 meseros
6 cocineros
4 Steward
4 Bartender
06 Montaje y desmontaje
1 Domicilio</t>
  </si>
  <si>
    <t>ALMUERZO EN EL RESTAURANTE CANDE
Valor menu 3 tiempos incluye: Un coctel de bienvenida, una botella de agua, 1 copa de vino de la casa</t>
  </si>
  <si>
    <t>Cena menu plato servido 4 tiempos</t>
  </si>
  <si>
    <t>Bar abierto * 5 horas de vino porterage tinto y blanco, moscow mule absolut, gon &amp; tonic tanqueray london, mojit- ron bacardi carta blanca, cerveza club colombia, agua</t>
  </si>
  <si>
    <t>Personal de servicio
14 meseros + 1 capitan de meseros+ 2 auxiliar de bares + 3 bartender</t>
  </si>
  <si>
    <t>MONTAJE / SALONES</t>
  </si>
  <si>
    <t>Salón Cañones</t>
  </si>
  <si>
    <t>Servicio de Montaje y desmonaje de A&amp;B salon cena de despedida</t>
  </si>
  <si>
    <t>Alquiler teatro Adolfo Mejía</t>
  </si>
  <si>
    <t>Seguridad y limpieza</t>
  </si>
  <si>
    <t>Permisos de uso de Espacio Publico, Sayco y Acinpro</t>
  </si>
  <si>
    <r>
      <rPr>
        <b/>
        <sz val="10"/>
        <color rgb="FF000000"/>
        <rFont val="Arial"/>
        <family val="2"/>
      </rPr>
      <t>DISPLAY</t>
    </r>
    <r>
      <rPr>
        <sz val="10"/>
        <color rgb="FF000000"/>
        <rFont val="Arial"/>
        <family val="2"/>
      </rPr>
      <t xml:space="preserve">
Photo Opportunity: 
Back de 3.00 metros de ancho X 2.5 metros de alto realizado en MDF y terminado en vinil impreso en base a diseño.                                                                                                                                      Base de las letras: 2.8 metros de ancho X 0.10 metros de altura X 0.30 metros de profundidad Letras (todas juntas) 2.8 metros de ancho X 0.50 metros de altura X 0.10 metros de profundidad.</t>
    </r>
  </si>
  <si>
    <r>
      <rPr>
        <b/>
        <sz val="10"/>
        <color rgb="FF000000"/>
        <rFont val="Arial"/>
        <family val="2"/>
      </rPr>
      <t>DISEÑO</t>
    </r>
    <r>
      <rPr>
        <sz val="10"/>
        <color rgb="FF000000"/>
        <rFont val="Arial"/>
        <family val="2"/>
      </rPr>
      <t xml:space="preserve">
Generación de paquete gráfico (Save the date, Invitaciones, reminder, master graphic), animación de MG</t>
    </r>
  </si>
  <si>
    <r>
      <rPr>
        <b/>
        <sz val="10"/>
        <color rgb="FF000000"/>
        <rFont val="Arial"/>
        <family val="2"/>
      </rPr>
      <t>VIDEO</t>
    </r>
    <r>
      <rPr>
        <sz val="10"/>
        <color rgb="FF000000"/>
        <rFont val="Arial"/>
        <family val="2"/>
      </rPr>
      <t xml:space="preserve">
Pantalla LED de 3.5X2m con tarima a 1.20 m de altura
NT700 (700W RMS)</t>
    </r>
  </si>
  <si>
    <t>TV 55" retorno de piso</t>
  </si>
  <si>
    <t>Procesador de vídeo</t>
  </si>
  <si>
    <t>Distribuidor de señal</t>
  </si>
  <si>
    <t>Switcher Roland</t>
  </si>
  <si>
    <t>Laptop para presentaciones</t>
  </si>
  <si>
    <t>Presentador inalambrico Perfect cue</t>
  </si>
  <si>
    <t>Sistema Intercom (X6)</t>
  </si>
  <si>
    <r>
      <rPr>
        <b/>
        <sz val="10"/>
        <color rgb="FF000000"/>
        <rFont val="Arial"/>
        <family val="2"/>
      </rPr>
      <t>AUDIO</t>
    </r>
    <r>
      <rPr>
        <sz val="10"/>
        <color rgb="FF000000"/>
        <rFont val="Arial"/>
        <family val="2"/>
      </rPr>
      <t xml:space="preserve">
Sistema de Sonido</t>
    </r>
  </si>
  <si>
    <t>Consola Digital</t>
  </si>
  <si>
    <t>Micrófono inalámbrico de mano SHURE</t>
  </si>
  <si>
    <t>Distribuidor de antena</t>
  </si>
  <si>
    <t>Laptop para reproducción de música</t>
  </si>
  <si>
    <t>DJ Booth + Controlador</t>
  </si>
  <si>
    <r>
      <rPr>
        <b/>
        <sz val="10"/>
        <color rgb="FF000000"/>
        <rFont val="Arial"/>
        <family val="2"/>
      </rPr>
      <t>ILUMINACION</t>
    </r>
    <r>
      <rPr>
        <sz val="10"/>
        <color rgb="FF000000"/>
        <rFont val="Arial"/>
        <family val="2"/>
      </rPr>
      <t xml:space="preserve">
Robótica Wash</t>
    </r>
  </si>
  <si>
    <t>Robótica Beam</t>
  </si>
  <si>
    <t>Lekos</t>
  </si>
  <si>
    <t>Estructuras TRUSS MKII de 3 metros con placa a piso y funda</t>
  </si>
  <si>
    <t>Par led 64</t>
  </si>
  <si>
    <t>Consola de iluminación</t>
  </si>
  <si>
    <t>Centro de carga</t>
  </si>
  <si>
    <r>
      <rPr>
        <b/>
        <sz val="10"/>
        <color rgb="FF000000"/>
        <rFont val="Arial"/>
        <family val="2"/>
      </rPr>
      <t>ENERGIA ELECTRICA</t>
    </r>
    <r>
      <rPr>
        <sz val="10"/>
        <color rgb="FF000000"/>
        <rFont val="Arial"/>
        <family val="2"/>
      </rPr>
      <t xml:space="preserve">
Planta de energía electrica de 100 Kvas con 100 mts de fider</t>
    </r>
  </si>
  <si>
    <t>Hora extra de planta de luz de 100 Kvas</t>
  </si>
  <si>
    <t>Yellowjackets</t>
  </si>
  <si>
    <r>
      <rPr>
        <b/>
        <sz val="10"/>
        <color rgb="FF000000"/>
        <rFont val="Arial"/>
        <family val="2"/>
      </rPr>
      <t>RECURSO HUMANO</t>
    </r>
    <r>
      <rPr>
        <sz val="10"/>
        <color rgb="FF000000"/>
        <rFont val="Arial"/>
        <family val="2"/>
      </rPr>
      <t xml:space="preserve">
staff de montaje y desmontaje</t>
    </r>
  </si>
  <si>
    <t xml:space="preserve">Técnico General </t>
  </si>
  <si>
    <t>Técnico de Video</t>
  </si>
  <si>
    <t>Técnico de Sonido</t>
  </si>
  <si>
    <t>Técnico de Iluminación</t>
  </si>
  <si>
    <t>Viáticos</t>
  </si>
  <si>
    <r>
      <rPr>
        <b/>
        <sz val="10"/>
        <color rgb="FF000000"/>
        <rFont val="Arial"/>
        <family val="2"/>
      </rPr>
      <t>TRANSPORTE</t>
    </r>
    <r>
      <rPr>
        <sz val="10"/>
        <color rgb="FF000000"/>
        <rFont val="Arial"/>
        <family val="2"/>
      </rPr>
      <t xml:space="preserve">
Transportación de equipo </t>
    </r>
  </si>
  <si>
    <r>
      <rPr>
        <b/>
        <sz val="10"/>
        <color rgb="FF000000"/>
        <rFont val="Arial"/>
        <family val="2"/>
      </rPr>
      <t>GASTOS DE  DE CORDINACION DEL EVENTO</t>
    </r>
    <r>
      <rPr>
        <sz val="10"/>
        <color rgb="FF000000"/>
        <rFont val="Arial"/>
        <family val="2"/>
      </rPr>
      <t xml:space="preserve">
"Personal operativo que incluye: 
-Productor general
-1 Coordinadores de área.
-2 Runers
-Stage hands propios para el proyecto"</t>
    </r>
  </si>
  <si>
    <t>Expendables, cintas gafer, precaución, doble cara, cinchos etc</t>
  </si>
  <si>
    <t>Habitación doble para staff OZUM terrestre</t>
  </si>
  <si>
    <t>Vuelo MEX-CTG-MEX</t>
  </si>
  <si>
    <t>Traslado terrestre APTO-HTL-APTO</t>
  </si>
  <si>
    <t>Iluminacion basica del teatro: Fachada, foyer, platea, mesas, escenario. Equipos: 1 pantalla led, estructura para la pantalla, sonido, 3 microfonos inalambricos, generador electrico</t>
  </si>
  <si>
    <t>INSCRIPCIONES</t>
  </si>
  <si>
    <t>Mobiliario y decoración cena teatro Adolfo Mejía
Sillas, mesas, centros de mesa, manteleria, cuberteria</t>
  </si>
  <si>
    <t>Pianista para la llegada - 1 set de 30 minutos - ( musica variada de piano)</t>
  </si>
  <si>
    <t>Flash Mob</t>
  </si>
  <si>
    <t>Violinistas durante la cena - 2 sets de 45 minutos cada uno</t>
  </si>
  <si>
    <t>DJ por hora
Servicio por 3 hrs</t>
  </si>
  <si>
    <t>Personal de Apoyo logístico uniformado encargado de dar la bienvenida, acomodar a los invitados , cuidar mesas reservadas en caso de haberlas</t>
  </si>
  <si>
    <t>Coordinador de montaje y desmontaje del evento</t>
  </si>
  <si>
    <t>25 REB</t>
  </si>
  <si>
    <t>Valor por persona Ruta Patrimonio, Cartagena, historia y sabores.</t>
  </si>
  <si>
    <t>25  FEB</t>
  </si>
  <si>
    <t>CARNAVAL DE CALLE
4 mulatas + 4 tamboreros, corta caminata 10 minutos aproximado por las principales callecitas finalizando en el baluarte</t>
  </si>
  <si>
    <t>AREAS
Exclusividad del baluarte San Francisco Javier disponible hasta las 2am</t>
  </si>
  <si>
    <t>Mobiliario cena de clausura
Mesas redondas de 8 puestos, sillas comedor, platos, copas, servilletas de tela, cuberteria, palmeras para delimitar entradas, centros de mesas tropicales, 2 canoas de madera para decorar y colocar las cervezas heladas , transporte, montaje, desmontaje.</t>
  </si>
  <si>
    <t>RECONOCIMIENTOS.  Reconocimientos en vidrio, grabados con diseño especial para el evento.</t>
  </si>
  <si>
    <t>Pines para actividad, con diferentes diseños motivacionales.</t>
  </si>
  <si>
    <t>PAGINA WEB  Y APP DEL EVENTO</t>
  </si>
  <si>
    <t>REGISTRO EN LÍNEA</t>
  </si>
  <si>
    <t>SOPORTE TECNICO DURANTE EL EVENTO</t>
  </si>
  <si>
    <r>
      <t xml:space="preserve">EXPERIENCIAS LOCALES
2 Carretas decoradas con frutas tropicales. Las frutas son ofrecidas por 2 mujeres palenqueras
</t>
    </r>
    <r>
      <rPr>
        <b/>
        <i/>
        <sz val="10"/>
        <color rgb="FF000000"/>
        <rFont val="Arial"/>
        <family val="2"/>
      </rPr>
      <t>INFORMATIVO</t>
    </r>
  </si>
  <si>
    <r>
      <t xml:space="preserve">EXPERIENCIAS LOCALES
Carrito de raspao con sombrilla, maquina electrica y manual ofreciendo raspao en variedad de sabores como kola, chicle, maracuya, limon. Este servicio es ilimitado por 4 horas. Los raspaos se servirán en vasitos personalizados con el monograma que el cliente indique en stickers . El raspao es una de las bebidas y experiencias callejeras más tradicionales y refrescantes del Caribe colombiano. Se prepara con hielo finamente raspado, al que se le agregan jarabes de diferentes sabores, generalmente frutales y de colores vibrantes.
</t>
    </r>
    <r>
      <rPr>
        <b/>
        <i/>
        <sz val="10"/>
        <color rgb="FF000000"/>
        <rFont val="Arial"/>
        <family val="2"/>
      </rPr>
      <t>INFORMATIVO</t>
    </r>
  </si>
  <si>
    <r>
      <t xml:space="preserve">EXPERIENCIAS LOCALES
Estacion de café ilimitado por 4 horas. Barista, personal especializado para la elaboracion de café. Vasos de cartón marcados con el monograma que el cliente comparta
</t>
    </r>
    <r>
      <rPr>
        <b/>
        <i/>
        <sz val="10"/>
        <color rgb="FF000000"/>
        <rFont val="Arial"/>
        <family val="2"/>
      </rPr>
      <t>INFORMATIVO</t>
    </r>
  </si>
  <si>
    <r>
      <t xml:space="preserve">EXPERIENCIAS LOCALES
Estacion de Paletas, carrito paletero, paletas diferentes sabores tropicales, La paleta es un helado congelado, generalmente elaborado con agua, jugo o pulpa de frutas, que se sirve en un palito de madera para sostenerlo.
</t>
    </r>
    <r>
      <rPr>
        <b/>
        <i/>
        <sz val="10"/>
        <color rgb="FF000000"/>
        <rFont val="Arial"/>
        <family val="2"/>
      </rPr>
      <t>INFORMATIVO</t>
    </r>
  </si>
  <si>
    <t>EXPERIENCIAS LOCALES
Arte de los Turbantes: Talentosas mujeres compartirán con los invitadas el arte de crear y lucir coloridos turbantes, en una experiencia interactiva inspirada en la riqueza cultural del Caribe colombiano.</t>
  </si>
  <si>
    <t>EXPERIENCIAS LOCALES
Experiencia .La cabina sky 360 es una experiencia envolvente que captura momentos desde una perspectiva elevada y dinámica.Con su estructura moderna y grabación en 360°, crea videos impactantes con efectos únicos, ideales para eventos que buscan innovación, diversión y contenido memorable para compartir.Esta cabina eleva la experiencia al capturar desde una perspectiva superior, logrando tomas más amplias, elegantes y envolventes. Su estructura tipo cabina genera mayor protagonismo del espacio y del grupo, creando videos más cinematográficos y llamativos, ideales para eventos que buscan un efecto más sofisticado.Los videos se envian inmediatamente por Qr, correo electronico o Airdrop- servicio por 6 horas</t>
  </si>
  <si>
    <r>
      <t xml:space="preserve">EXPERIENCIAS LOCALES
MAQUINA TORCIDO DEL TABACO.Forma artesanal de elaboración del tabaco. Esta la maestra (o) sentado armando tabacos. Los invitados pueden acercarse, observar y reciben explicacion del sistema elaboracion del tabaco.Breve explicación sobre el tabaco colombiano y el proceso de torcido.Tabaco de El Barón (1 por persona), listo para fumar. Se proveeran 50 tabacos
</t>
    </r>
    <r>
      <rPr>
        <b/>
        <i/>
        <sz val="10"/>
        <color rgb="FF000000"/>
        <rFont val="Arial"/>
        <family val="2"/>
      </rPr>
      <t>INFORMATIVOS</t>
    </r>
  </si>
  <si>
    <r>
      <t xml:space="preserve">Logistica del servicio maquna del torcido del tabaco
</t>
    </r>
    <r>
      <rPr>
        <b/>
        <i/>
        <sz val="10"/>
        <color rgb="FF000000"/>
        <rFont val="Arial"/>
        <family val="2"/>
      </rPr>
      <t>INFORMATIVO</t>
    </r>
  </si>
  <si>
    <t>SOUVENIRS
Sombreros imitacion aguadeño</t>
  </si>
  <si>
    <t>SOUVENIRS
Libro de fotografias de cartagena - Cartagena a Colores.</t>
  </si>
  <si>
    <t>SOUVENIRS
Bolsa de café 340 grms</t>
  </si>
  <si>
    <r>
      <t xml:space="preserve">SOUVENIRS
Botella de ron Dictador 12 años
</t>
    </r>
    <r>
      <rPr>
        <b/>
        <i/>
        <sz val="10"/>
        <color rgb="FF000000"/>
        <rFont val="Arial"/>
        <family val="2"/>
      </rPr>
      <t>INFORMATIVO</t>
    </r>
  </si>
  <si>
    <r>
      <t xml:space="preserve">SOUVENIRS
Mini kit contiene: 1 mini bolsita de café + 3 diferentes clases mini rones locales
</t>
    </r>
    <r>
      <rPr>
        <b/>
        <i/>
        <sz val="10"/>
        <color rgb="FF000000"/>
        <rFont val="Arial"/>
        <family val="2"/>
      </rPr>
      <t>INFORMATIVO</t>
    </r>
  </si>
  <si>
    <r>
      <t xml:space="preserve">SOUVENIRS
Abanicos artesanales de iraca pintados a mano
</t>
    </r>
    <r>
      <rPr>
        <b/>
        <i/>
        <sz val="10"/>
        <color rgb="FF000000"/>
        <rFont val="Arial"/>
        <family val="2"/>
      </rPr>
      <t>INFORMATIVO</t>
    </r>
  </si>
  <si>
    <t>TRASLADO AEROPUERTO/ HOTEL
Elservicioincluye:Transporteprivado(1maleta+1equipajedemanoporpersona)asitenciaconguia en idioma español, 1 botella de agua con el logo del evento.Recomendacionesdimensionesmáximasequipaje:Equipajedemano:115cm(ancho+alto+largo) Maleta: 158 cm (ancho + alto + largo)</t>
  </si>
  <si>
    <t>Traslado hotel - Teatro Adolfo Mejia en buses capacidad 40 personas</t>
  </si>
  <si>
    <t>24:00- 01:15- Traslado de regreso al hotel en buses</t>
  </si>
  <si>
    <t>2:00pm -2:15pm 
Restaurante CANDE - Hotel
Traslado de regreso hacia el hotel en buses capacidda 40 personas</t>
  </si>
  <si>
    <t>Traslado hotel- centro historico en buses capacidad 40 personas</t>
  </si>
  <si>
    <t>Traslado centro historico - hotel en buses capacidad 40 personas</t>
  </si>
  <si>
    <t>TRASLADO HOTEL/AEROPUERTO
Elservicioincluye:Transporteprivado(1maleta+1equipajedemanoporpersona)asitenciaconguia en idioma español, 1 botella de agua con el logo del evento.Recomendacionesdimensionesmáximasequipaje:Equipajedemano:115cm(ancho+alto+largo) Maleta: 158 cm (ancho + alto + largo)</t>
  </si>
  <si>
    <t>TRASLADOS AEREOS (TIPO DE TARIFA)</t>
  </si>
  <si>
    <t>CIUDAD DE ORIGEN -SAO PAULO
 AVIANCA</t>
  </si>
  <si>
    <t>CIUDAD DE ORIGEN -MEXICO
 AEROMEXICO</t>
  </si>
  <si>
    <t>CIUDAD DE ORIGEN -São José do Rio Preto (SJP)
 LAN</t>
  </si>
  <si>
    <t>CIUDAD DE ORIGEN -CHILE
 COPA</t>
  </si>
  <si>
    <t>CIUDAD DE ORIGEN -BOGOTA
 AVIANCA</t>
  </si>
  <si>
    <t>CIUDAD DE ORIGEN -MEDELLIN
 AVIANCA</t>
  </si>
  <si>
    <t>CIUDAD DE ORIGEN -COSTA RICA
 AVIANCA</t>
  </si>
  <si>
    <t>CIUDAD DE ORIGEN -PANAMA
 COPA/ AVIANCA</t>
  </si>
  <si>
    <t>CIUDAD DE ORIGEN -PARAGUAY
 COPA/ AVIANCA</t>
  </si>
  <si>
    <t>CIUDAD DE ORIGEN -PERU
 LAN</t>
  </si>
  <si>
    <t>CIUDAD DE ORIGEN -ARGENTINA
 AVIANCA</t>
  </si>
  <si>
    <t>CIUDAD DE ORIGEN -RIO
 COPA</t>
  </si>
  <si>
    <t>CIUDAD DE ORIGEN -CALI
 LAN/AVIANCA</t>
  </si>
  <si>
    <t>CIUDAD DE ORIGEN -SANTO DOMINGO
 COPA</t>
  </si>
  <si>
    <t>FEE EMISION</t>
  </si>
  <si>
    <t>FEE TELEMARKETING</t>
  </si>
  <si>
    <t>GASTOS DE OPERACION / VIATICOS / COORDINACION</t>
  </si>
  <si>
    <t>Scouting para 2 pax Staff Roche
Aéreos, traslados, viaticos y recorrido</t>
  </si>
  <si>
    <t>Scouting para 2 pax Staff Ozum
Aéreos, traslados, viáticos y recorrido</t>
  </si>
  <si>
    <t>Coordinadores de Ozum</t>
  </si>
  <si>
    <t>Viáticos de coordinadores</t>
  </si>
  <si>
    <t>Staff General en sitio</t>
  </si>
  <si>
    <t>Coordinadores en aeropuerto</t>
  </si>
  <si>
    <t>Staff para hospitality desk</t>
  </si>
  <si>
    <t>Staff para transportación y actividades</t>
  </si>
  <si>
    <t>CARGO POR MANEJO DE EVENTO</t>
  </si>
  <si>
    <t>Fee de agencia 6%</t>
  </si>
  <si>
    <t>SubTotal</t>
  </si>
  <si>
    <t>Servicio</t>
  </si>
  <si>
    <t>ISH</t>
  </si>
  <si>
    <t>COSTO APROXIMADO DE SERVICIOS SIN IVA</t>
  </si>
  <si>
    <t>COSTO APROXIMADO DE IMPUESTOS SIN IVA</t>
  </si>
  <si>
    <t>COSTO TOTAL APROXIMADO DEL EVENTO SIN IVA</t>
  </si>
  <si>
    <t>FECHA LIMITE DE CONFIRMACIÓN: 10 DICIEMBRE 2025</t>
  </si>
  <si>
    <t>COTIZACIÓN EN PESOS</t>
  </si>
  <si>
    <t xml:space="preserve">POLÍTICAS DE CANCELACIÓN: </t>
  </si>
  <si>
    <t>CARTAGENA, COL.</t>
  </si>
  <si>
    <t>INTERCONTINENTAL</t>
  </si>
  <si>
    <t>HOSPEDAJE
INTERCONTINENTAL CARTAGENA DE INDIAS</t>
  </si>
  <si>
    <t>Habitacion sencilla</t>
  </si>
  <si>
    <t>Coffee Break Am
2 Pasabocas
Jugo O Gaseosa</t>
  </si>
  <si>
    <t>Coffee Break Pm
2 Pasabocas
Jugo O Gaseosa</t>
  </si>
  <si>
    <t>Estacion De Cafe Y Galletas
Agua Caliente
Aromatica
Cafe
Galletas
Leche
Te</t>
  </si>
  <si>
    <t>Meseros</t>
  </si>
  <si>
    <t>Almuerzo Buffet 3tiempos
Restaurante Kanuu Y
Kanuu 6m Y Oceanika</t>
  </si>
  <si>
    <t>Bebida Suave
Jugo o gaseosa</t>
  </si>
  <si>
    <t>CENA
Sunset Pool Terrace</t>
  </si>
  <si>
    <t>Botella de vino
02 copas por persona</t>
  </si>
  <si>
    <t>Open Bar Superior 4 Horas
Bebidas Suaves ( Gaseosa,Agua Con Y Sin Gas )
Cocteles Clasicos Con El Licor Incluido
Ginebra Beefeater
Ron Habana Club 7 Años
Vino De La Casa Blanco Y Tinto
Vodka Smirnoff Red
Whisky Jw Black Label</t>
  </si>
  <si>
    <t>Salón Aquamarina I y II</t>
  </si>
  <si>
    <t xml:space="preserve">DESTINO DE SALIDA </t>
  </si>
  <si>
    <t xml:space="preserve">AEROLINEA </t>
  </si>
  <si>
    <t>VUELO</t>
  </si>
  <si>
    <t>FECHA</t>
  </si>
  <si>
    <t>ORIGEN</t>
  </si>
  <si>
    <t xml:space="preserve">DESTINO </t>
  </si>
  <si>
    <t>SALE</t>
  </si>
  <si>
    <t>LLEGA</t>
  </si>
  <si>
    <t>OBSERVACIONES</t>
  </si>
  <si>
    <t>São Paulo (GRU)</t>
  </si>
  <si>
    <t>AVIANCA</t>
  </si>
  <si>
    <t>SAO PAULO</t>
  </si>
  <si>
    <t>BOGOTA</t>
  </si>
  <si>
    <t>SAO PAULLO</t>
  </si>
  <si>
    <t>6:05 +1</t>
  </si>
  <si>
    <t> </t>
  </si>
  <si>
    <t>MEXICO</t>
  </si>
  <si>
    <t>AM</t>
  </si>
  <si>
    <t>São José do Rio Preto (SJP)</t>
  </si>
  <si>
    <t>LA</t>
  </si>
  <si>
    <t>SAO JOSE DO RIO PRETO</t>
  </si>
  <si>
    <t>LIMA</t>
  </si>
  <si>
    <t>SAO PULO</t>
  </si>
  <si>
    <t>8:25 + 1</t>
  </si>
  <si>
    <t>SANTIGO DE CHILE</t>
  </si>
  <si>
    <t>05:45 +1</t>
  </si>
  <si>
    <t>MEDELLIN</t>
  </si>
  <si>
    <t>COSTA RICA</t>
  </si>
  <si>
    <t>SAN JOSE</t>
  </si>
  <si>
    <t>PANAMA</t>
  </si>
  <si>
    <t xml:space="preserve">CM </t>
  </si>
  <si>
    <t>00:00 +1</t>
  </si>
  <si>
    <t>PARAGUAY</t>
  </si>
  <si>
    <t>ASUNCION</t>
  </si>
  <si>
    <t>5:55 +1</t>
  </si>
  <si>
    <t>PERU</t>
  </si>
  <si>
    <t>LAN</t>
  </si>
  <si>
    <t>ARGENTINA</t>
  </si>
  <si>
    <t>BUENOS AIRES</t>
  </si>
  <si>
    <t>06:05 +1</t>
  </si>
  <si>
    <t>RIO</t>
  </si>
  <si>
    <t>05:55 +1</t>
  </si>
  <si>
    <t>CALI</t>
  </si>
  <si>
    <t>REGRESANDO 27 SALE MAS ECONOMICO</t>
  </si>
  <si>
    <t>REP DOMINICANA</t>
  </si>
  <si>
    <t>SANTO DOMINGO</t>
  </si>
  <si>
    <t xml:space="preserve">Habitaciones dobles de lujo </t>
  </si>
  <si>
    <t>Habitaciones sencillas de lujo</t>
  </si>
  <si>
    <t>Habitación sencilla de lujo</t>
  </si>
  <si>
    <t>Habitaciones dobles de lujo</t>
  </si>
  <si>
    <t xml:space="preserve">Propina a botones, por persona por estadía </t>
  </si>
  <si>
    <t>Propina a Recamareras, por habitación por noche</t>
  </si>
  <si>
    <r>
      <rPr>
        <sz val="11"/>
        <color rgb="FF000000"/>
        <rFont val="Calibri"/>
        <scheme val="major"/>
      </rPr>
      <t>Entrega de regalos en habitación (</t>
    </r>
    <r>
      <rPr>
        <b/>
        <sz val="11"/>
        <color rgb="FF000000"/>
        <rFont val="Calibri"/>
        <scheme val="major"/>
      </rPr>
      <t>Precio Informativo)</t>
    </r>
  </si>
  <si>
    <t>Desayuno buffet en el restaurante del hotel</t>
  </si>
  <si>
    <t>Cena buffet de bienvenida en Zielo Restaurante</t>
  </si>
  <si>
    <t>Bebida durante la cena (sodas, vino, cerveza, agua, café o te) por 2 hrs.</t>
  </si>
  <si>
    <t>Receso de café por 8 hrs. (incluye estación de café y te permanente) complementos mañana y tarde</t>
  </si>
  <si>
    <t>Almuerzo buffet</t>
  </si>
  <si>
    <t>Bebida durante el almuerzo (1 hr) Sodas, naranjadas, limonadas</t>
  </si>
  <si>
    <t>Cena buffet</t>
  </si>
  <si>
    <t>Dos copas de vino durante la cena</t>
  </si>
  <si>
    <t>Cena buffet de clausura (en el Hotel - INFORMATIVO)</t>
  </si>
  <si>
    <t>Bebida premium de 20:00 a 02:00 hrs. (hOTEL - INFORMATIVO)</t>
  </si>
  <si>
    <t>Salón Crustal Ballroom (Plenaria)</t>
  </si>
  <si>
    <t>Photo Opportunity.  Back de 3x2.5m realizado en MDF terminado en vinil impreso en base a diseño.</t>
  </si>
  <si>
    <t>Generación de gráficos y contenidos (save the date, invitaciones, reminders, master graphic) animación de MG</t>
  </si>
  <si>
    <t>Video</t>
  </si>
  <si>
    <t>Pantalla de 7.5 x 12</t>
  </si>
  <si>
    <t>Proyector 5200 lumenes HD</t>
  </si>
  <si>
    <t>Internet dedicado 100MB por día</t>
  </si>
  <si>
    <t>Pantalla led de 3.5x2m. con tarima a 1.20 de altura</t>
  </si>
  <si>
    <t>Equipo de sonido mediano</t>
  </si>
  <si>
    <t>Consola digital</t>
  </si>
  <si>
    <t>Micrófono inalámbrico de mano</t>
  </si>
  <si>
    <t>distribuidor de antena</t>
  </si>
  <si>
    <t>DJ both + controlador</t>
  </si>
  <si>
    <t>Iluminación</t>
  </si>
  <si>
    <t>Robótica Wash</t>
  </si>
  <si>
    <t xml:space="preserve">Lekos </t>
  </si>
  <si>
    <t>Energía Eléctrica</t>
  </si>
  <si>
    <t>Planta de energía electrica de 100 Kvas con 100 mts de fider</t>
  </si>
  <si>
    <t>Personal Técnico</t>
  </si>
  <si>
    <t>staff de montaje y desmontaje</t>
  </si>
  <si>
    <t>Transporte</t>
  </si>
  <si>
    <t xml:space="preserve">Transportación de equipo </t>
  </si>
  <si>
    <t>Coordinación y viáticos</t>
  </si>
  <si>
    <t>"Personal operativo que incluye:
-Productor general
-1 Coordinadores de área.
-2 Runers
-Stage hands propios para el proyecto"</t>
  </si>
  <si>
    <t>Transportación aérea</t>
  </si>
  <si>
    <t>Fee de emisión</t>
  </si>
  <si>
    <t>Traslado terrestre</t>
  </si>
  <si>
    <t>REGALOS
Sabores y Arte de Panamá (Caja kraft blanca, lazo rojo, Canva de Mario Saldaña, chocolate I Love Panamá de 100 gr., café geisha de 100 gr.</t>
  </si>
  <si>
    <t>REGALOS
Sombrero panameño elaborado a mano de fibra natural (Precio Informativo)</t>
  </si>
  <si>
    <t>REGALOS
Cocos brandeados con el logo de la empresa durante el paseo en el casco antiguo (Cortesía)</t>
  </si>
  <si>
    <t>Renta del Convento de las Monjas (Sitio arqueológico de Panamá Viejo) - Incluye poliza de responsabilidad civil</t>
  </si>
  <si>
    <t>Catering estilo panameño</t>
  </si>
  <si>
    <t>Open bar por 5 hrs.</t>
  </si>
  <si>
    <t>Cristalería, mobiliario, mantelería, personal de servicio, centros de mesa</t>
  </si>
  <si>
    <t>Equipo AV: Tarima, Equipo de sonido con DJ, iluminación, carpa transparente, baños portátiles de lujo, personal y transportación.</t>
  </si>
  <si>
    <t>Show Doble Sentido, full banda 5 músicos con repertorio variado)</t>
  </si>
  <si>
    <t>Trabajo en equipo, combinando historia, biodiversidad y cultura panameña.</t>
  </si>
  <si>
    <t>Incluye: Transportación en bus de lujo, ferry privado, guías en inglés o español y portugues y coordinadores de actividad, entradas y derechos de visita, actividades, comida menú servido y bebida bar abierto por 2 hrs.</t>
  </si>
  <si>
    <t>Pianista por 1 hr. y show de tango para la cena de bienvenida</t>
  </si>
  <si>
    <t>Equipo AV en el restaurante (pantalla y eq. sonido)</t>
  </si>
  <si>
    <t>Transportación aeropuerto / hotel / Aeropuerto</t>
  </si>
  <si>
    <t>Pasajero de Sao Paulo - Vehículo privado SUV</t>
  </si>
  <si>
    <t>Pasajero de México - Vehículo privado SUV</t>
  </si>
  <si>
    <t>Pasajero de São José do Rio Preto (SJP) - Vehículo privado SUV</t>
  </si>
  <si>
    <t>Grupo de SAO PAULO - Bus Kia Marcopolo (25 a 45 pax)</t>
  </si>
  <si>
    <t>Pasajero de SANTIAGO DE CHILE - Vehículo privado SUV</t>
  </si>
  <si>
    <t xml:space="preserve">Pasajeros de BOGOTA - Vehículo privado Minivan </t>
  </si>
  <si>
    <t>Pasajero de-MEDELLIN - Vehículo privado SUV</t>
  </si>
  <si>
    <t>Pasajero de COSTARICA - Vehículo privado SUV</t>
  </si>
  <si>
    <t>Grupo de MEXICO - Bus Kia Marcopolo (25 a 45 pax)</t>
  </si>
  <si>
    <t>Pasajero de PARAGUAY - Vehículo privado SUV</t>
  </si>
  <si>
    <t>Pasajero de PERU - Vehículo privado SUV</t>
  </si>
  <si>
    <t>Pasajero de RIO DE JANEIRO - Vehículo privado SUV</t>
  </si>
  <si>
    <t>Pasajero de ARGENTINA - Vehículo privado SUV</t>
  </si>
  <si>
    <t>Pasajero de CALI - Vehículo privado SUV</t>
  </si>
  <si>
    <t>Pasajeros de SAN JOSE - Vehículo privado SUV</t>
  </si>
  <si>
    <t>Grupo de MEXICO  Sprinter Mercedes Benz (Hasta 15 pax)</t>
  </si>
  <si>
    <t>Pasajero de REP. DOMINICANA - Vehículo privado SUV</t>
  </si>
  <si>
    <r>
      <rPr>
        <b/>
        <i/>
        <sz val="11"/>
        <color rgb="FF000000"/>
        <rFont val="Calibri"/>
      </rPr>
      <t xml:space="preserve">Transportación cena de bienvenida. </t>
    </r>
    <r>
      <rPr>
        <sz val="11"/>
        <color rgb="FF000000"/>
        <rFont val="Calibri"/>
      </rPr>
      <t>Autobús Kia Marcopolo para 45 pax (Hasta 8 hrs.)</t>
    </r>
  </si>
  <si>
    <r>
      <rPr>
        <b/>
        <i/>
        <sz val="11"/>
        <color rgb="FF000000"/>
        <rFont val="Calibri"/>
      </rPr>
      <t xml:space="preserve">Transportación cena de clausura. </t>
    </r>
    <r>
      <rPr>
        <sz val="11"/>
        <color rgb="FF000000"/>
        <rFont val="Calibri"/>
      </rPr>
      <t>Autobús Kia Marcopolo para 45 pax (Hasta 8 hrs.)</t>
    </r>
  </si>
  <si>
    <r>
      <rPr>
        <b/>
        <i/>
        <sz val="11"/>
        <color rgb="FF000000"/>
        <rFont val="Calibri"/>
      </rPr>
      <t xml:space="preserve">Transportación oficinas Roche. </t>
    </r>
    <r>
      <rPr>
        <sz val="11"/>
        <color rgb="FF000000"/>
        <rFont val="Calibri"/>
      </rPr>
      <t>Autobús Kia Marcopolo para 45 pax (Hasta 8 hrs.)</t>
    </r>
  </si>
  <si>
    <t>Botellas de agua abordo de los buses</t>
  </si>
  <si>
    <t xml:space="preserve">TRASLADOS AEREOS (CLASICA) INCLUYE 1PZ 23KG MAXIMO DE EQUIPAJE PARA DOCUMENTAR </t>
  </si>
  <si>
    <t>CIUDAD DE ORIGEN -SAO PAULO
 COPA</t>
  </si>
  <si>
    <t>CIUDAD DE ORIGEN -São José do Rio Preto (SJP)
 AEROMEXICO</t>
  </si>
  <si>
    <t>CIUDAD DE ORIGEN -SANTIAGO DE CHILE
COPA</t>
  </si>
  <si>
    <t>CIUDAD DE ORIGEN -MEDELLIN
 COPA</t>
  </si>
  <si>
    <t>CIUDAD DE ORIGEN -COSTARICA
 COPA</t>
  </si>
  <si>
    <t>CIUDAD DE ORIGEN -PARAGUAY
 AEROMEXICO</t>
  </si>
  <si>
    <t>CIUDAD DE ORIGEN -PERU
 AEROMEXICO</t>
  </si>
  <si>
    <t>CIUDAD DE ORIGEN -ARGENTINA
 AEROMEXICO</t>
  </si>
  <si>
    <t>CIUDAD DE ORIGEN -SAO PAULO
 AEROMEXICO</t>
  </si>
  <si>
    <t>CIUDAD DE ORIGEN -CALI
COPA</t>
  </si>
  <si>
    <t>CIUDAD DE ORIGEN -SAN JOSE
 COPA</t>
  </si>
  <si>
    <t>CIUDAD DE ORIGEN -REP. DOMINICANA
 AEROMEXICO</t>
  </si>
  <si>
    <t>CIUDAD DE ORIGEN -LOCAL</t>
  </si>
  <si>
    <t>FECHA LIMITE DE CONFIRMACIÓN: 09 de Octubre 2026</t>
  </si>
  <si>
    <t>COTIZACIÓN EN DÓLARES AMERICANOS</t>
  </si>
  <si>
    <t>INTERCONTINENTAL MIRAMAR</t>
  </si>
  <si>
    <t>Salón Miramar Grand Ballroom (Plenaria)</t>
  </si>
  <si>
    <t>CM</t>
  </si>
  <si>
    <t xml:space="preserve">3:45 +1 </t>
  </si>
  <si>
    <t>BRASILIA</t>
  </si>
  <si>
    <t>00:45 +1</t>
  </si>
  <si>
    <t>2:58 +1</t>
  </si>
  <si>
    <t>4:25 +1</t>
  </si>
  <si>
    <t>3:45 +1</t>
  </si>
  <si>
    <t>4:00 +1</t>
  </si>
  <si>
    <t xml:space="preserve">SAN JOSE </t>
  </si>
  <si>
    <t>ORIGEN - DESTINO</t>
  </si>
  <si>
    <t>DISTANCIA</t>
  </si>
  <si>
    <t>TIEMPO (HORAS FLUIDAS)</t>
  </si>
  <si>
    <t>TIEMPO (HORAS CONGESTIONADAS</t>
  </si>
  <si>
    <t>RECOMENDACION LOGISTICA</t>
  </si>
  <si>
    <t>Hotel (Westin) / Oficinas Roche Zielo</t>
  </si>
  <si>
    <t>0.5 – 1.5 km</t>
  </si>
  <si>
    <t xml:space="preserve"> 3 – 5 min </t>
  </si>
  <si>
    <t xml:space="preserve"> 15-20 min</t>
  </si>
  <si>
    <t>Traslado ultrasrápido. Se puede ir en bus o caminata asistida si el clima lo permite</t>
  </si>
  <si>
    <t>SANTIAGO, CHILE</t>
  </si>
  <si>
    <t>SHERATON &amp; CONVENTION CENTER</t>
  </si>
  <si>
    <t>Cena buffet de bienvenida en Observatorio Astronómico.</t>
  </si>
  <si>
    <t>Salón Pedro de Valdivia (Plenaria)</t>
  </si>
  <si>
    <t>Internet dedicado 50MB por día</t>
  </si>
  <si>
    <t>STAND</t>
  </si>
  <si>
    <t>REGALOS
Dulce Saludo.  Alfajores rellenos con Manjar cubiertos con chocolate</t>
  </si>
  <si>
    <t>REGALOS
Maridaje Ideal.  Vino Errazuriz de 375 cc, 1 paté, 1 paté a la pimienta, 1 jalea de vino</t>
  </si>
  <si>
    <t>REGOS
Plato de cobre con grabados rupestres</t>
  </si>
  <si>
    <t>Renta exlusividad Bodega Viña Santa Carolina + jardín + bodega</t>
  </si>
  <si>
    <t>Coctel y cena menú servido</t>
  </si>
  <si>
    <t>Música DJ por 5 hrs.</t>
  </si>
  <si>
    <t>Visita Estancia El Cuadro</t>
  </si>
  <si>
    <t>Visita del museo del vino, degustación en sala de barricas, presentación de show ecuestre, juegos típicos chilenos, almuerzo tipo asado campestre, bebidas: vino reserva, sodas, agua mineral, café o te. Transportación.</t>
  </si>
  <si>
    <t>Renta del lugar con opción de actividad</t>
  </si>
  <si>
    <t>Servicio maleteros en aeropuerto</t>
  </si>
  <si>
    <t>CIUDAD DE ORIGEN -SAO PAULO
 LAN</t>
  </si>
  <si>
    <t>CIUDAD DE ORIGEN -MEXICO
 LAN</t>
  </si>
  <si>
    <t>CIUDAD DE ORIGEN -SANTIAGO DE CHILE
LOCAL</t>
  </si>
  <si>
    <t>CIUDAD DE ORIGEN -COSTARICA
 AVIANCA</t>
  </si>
  <si>
    <t>CIUDAD DE ORIGEN -PANAMA
 COPA</t>
  </si>
  <si>
    <t>CIUDAD DE ORIGEN -PARAGUAY
 LAN</t>
  </si>
  <si>
    <t>CIUDAD DE ORIGEN -PERU
 LATAM</t>
  </si>
  <si>
    <t>CIUDAD DE ORIGEN -ARGENTINA
 KL</t>
  </si>
  <si>
    <t>CIUDAD DE ORIGEN -CALI
LATAM</t>
  </si>
  <si>
    <t>DOUBLETREE BY HILTON</t>
  </si>
  <si>
    <t>Salón Gran Alonso (Plenaria)</t>
  </si>
  <si>
    <t>LATAM</t>
  </si>
  <si>
    <t>7:00 +1</t>
  </si>
  <si>
    <t>00:30 +1</t>
  </si>
  <si>
    <t>AEROMEXICO</t>
  </si>
  <si>
    <t xml:space="preserve">5:00 +1 </t>
  </si>
  <si>
    <t xml:space="preserve">5:59 +1 </t>
  </si>
  <si>
    <t>KL</t>
  </si>
  <si>
    <t>00:50 +1</t>
  </si>
  <si>
    <t>REP.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</si>
</sst>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$&quot;* #,##0.00_-;\-&quot;$&quot;* #,##0.00_-;_-&quot;$&quot;* &quot;-&quot;??_-;_-@_-"/>
    <numFmt numFmtId="165" formatCode="_-&quot;$&quot;* #,##0_-;\-&quot;$&quot;* #,##0_-;_-&quot;$&quot;* &quot;-&quot;??_-;_-@"/>
    <numFmt numFmtId="166" formatCode="_-&quot;$&quot;* #,##0.00_-;\-&quot;$&quot;* #,##0.00_-;_-&quot;$&quot;* &quot;-&quot;??.00_-;_-@"/>
    <numFmt numFmtId="167" formatCode="[$$]#,##0.00"/>
    <numFmt numFmtId="168" formatCode="&quot;$&quot;#,##0.00"/>
    <numFmt numFmtId="169" formatCode="0.0%"/>
    <numFmt numFmtId="170" formatCode="_-&quot;$&quot;* #,##0.00_-;\-&quot;$&quot;* #,##0.00_-;_-&quot;$&quot;* &quot;-&quot;??_-;_-@"/>
  </numFmts>
  <fonts count="47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mago"/>
    </font>
    <font>
      <sz val="10"/>
      <color theme="1"/>
      <name val="Imago"/>
    </font>
    <font>
      <b/>
      <sz val="10"/>
      <color theme="1"/>
      <name val="Imago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Imago"/>
    </font>
    <font>
      <sz val="11"/>
      <color theme="1"/>
      <name val="Arial"/>
      <family val="2"/>
    </font>
    <font>
      <b/>
      <sz val="10"/>
      <color rgb="FFFFFFFF"/>
      <name val="Imago"/>
    </font>
    <font>
      <b/>
      <sz val="11"/>
      <color rgb="FFFFFFFF"/>
      <name val="Arial"/>
      <family val="2"/>
    </font>
    <font>
      <b/>
      <sz val="14"/>
      <color theme="1"/>
      <name val="Imago"/>
    </font>
    <font>
      <b/>
      <sz val="10"/>
      <color rgb="FFDD0806"/>
      <name val="Imago"/>
    </font>
    <font>
      <sz val="10"/>
      <color rgb="FFDD0806"/>
      <name val="Imago"/>
    </font>
    <font>
      <b/>
      <sz val="9"/>
      <color rgb="FFDD0806"/>
      <name val="Imago"/>
    </font>
    <font>
      <sz val="10"/>
      <name val="Calibri"/>
      <family val="2"/>
    </font>
    <font>
      <sz val="10"/>
      <color rgb="FFFFFFFF"/>
      <name val="Imago"/>
    </font>
    <font>
      <sz val="10"/>
      <color rgb="FF000000"/>
      <name val="Imago"/>
    </font>
    <font>
      <sz val="10"/>
      <color rgb="FF000000"/>
      <name val="Arial"/>
      <family val="2"/>
    </font>
    <font>
      <b/>
      <sz val="10"/>
      <color rgb="FF000000"/>
      <name val="Imago"/>
    </font>
    <font>
      <b/>
      <sz val="10"/>
      <color rgb="FF000000"/>
      <name val="Arial"/>
      <family val="2"/>
    </font>
    <font>
      <b/>
      <sz val="14"/>
      <color rgb="FFFFFFFF"/>
      <name val="Imago"/>
    </font>
    <font>
      <sz val="11"/>
      <color indexed="8"/>
      <name val="Calibri"/>
      <family val="2"/>
    </font>
    <font>
      <sz val="11"/>
      <name val="Calibri"/>
      <family val="1"/>
      <scheme val="maj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scheme val="major"/>
    </font>
    <font>
      <b/>
      <sz val="11"/>
      <color rgb="FF000000"/>
      <name val="Calibri"/>
      <scheme val="major"/>
    </font>
    <font>
      <b/>
      <sz val="11"/>
      <color rgb="FFFFFFFF"/>
      <name val="Questrial"/>
    </font>
    <font>
      <sz val="11"/>
      <name val="Calibri"/>
      <family val="2"/>
    </font>
    <font>
      <sz val="11"/>
      <color rgb="FF000000"/>
      <name val="Questrial"/>
    </font>
    <font>
      <b/>
      <sz val="10"/>
      <color rgb="FF000000"/>
      <name val="Questrial"/>
    </font>
    <font>
      <sz val="10"/>
      <color rgb="FF000000"/>
      <name val="Calibri"/>
    </font>
    <font>
      <b/>
      <sz val="11"/>
      <color rgb="FF000000"/>
      <name val="Questrial"/>
    </font>
    <font>
      <sz val="11"/>
      <color rgb="FF000000"/>
      <name val="Calibri"/>
      <scheme val="minor"/>
    </font>
    <font>
      <b/>
      <sz val="11"/>
      <color rgb="FFFFFFFF"/>
      <name val="Calibri"/>
      <scheme val="minor"/>
    </font>
    <font>
      <b/>
      <sz val="10"/>
      <color rgb="FF000000"/>
      <name val="Calibri"/>
      <scheme val="minor"/>
    </font>
    <font>
      <b/>
      <i/>
      <sz val="11"/>
      <color rgb="FF000000"/>
      <name val="Calibri"/>
      <scheme val="minor"/>
    </font>
    <font>
      <b/>
      <i/>
      <sz val="11"/>
      <color rgb="FF000000"/>
      <name val="Calibri"/>
    </font>
    <font>
      <sz val="11"/>
      <color rgb="FF000000"/>
      <name val="Calibri"/>
    </font>
    <font>
      <sz val="10"/>
      <color rgb="FF000000"/>
      <name val="Calibri"/>
      <scheme val="minor"/>
    </font>
    <font>
      <b/>
      <i/>
      <sz val="10"/>
      <color rgb="FF000000"/>
      <name val="Arial"/>
      <family val="2"/>
    </font>
    <font>
      <sz val="10"/>
      <name val="Arial"/>
      <family val="2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0000D4"/>
        <bgColor rgb="FF0000D4"/>
      </patternFill>
    </fill>
    <fill>
      <patternFill patternType="solid">
        <fgColor rgb="FF548DD4"/>
        <bgColor rgb="FF548DD4"/>
      </patternFill>
    </fill>
    <fill>
      <patternFill patternType="solid">
        <fgColor rgb="FFFFFFFF"/>
        <bgColor rgb="FFFFFFFF"/>
      </patternFill>
    </fill>
    <fill>
      <patternFill patternType="solid">
        <fgColor rgb="FF0C0C0C"/>
        <bgColor rgb="FF0C0C0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1E4E79"/>
        <bgColor rgb="FF1E4E79"/>
      </patternFill>
    </fill>
    <fill>
      <patternFill patternType="solid">
        <fgColor rgb="FFB7B7B7"/>
        <bgColor rgb="FFB7B7B7"/>
      </patternFill>
    </fill>
    <fill>
      <patternFill patternType="solid">
        <fgColor rgb="FF3399FF"/>
        <bgColor indexed="64"/>
      </patternFill>
    </fill>
    <fill>
      <patternFill patternType="solid">
        <fgColor theme="0"/>
        <bgColor rgb="FF000000"/>
      </patternFill>
    </fill>
  </fills>
  <borders count="6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000000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19"/>
    <xf numFmtId="0" fontId="2" fillId="0" borderId="19"/>
    <xf numFmtId="164" fontId="2" fillId="0" borderId="19" applyFont="0" applyFill="0" applyBorder="0" applyAlignment="0" applyProtection="0"/>
    <xf numFmtId="0" fontId="1" fillId="0" borderId="19"/>
    <xf numFmtId="0" fontId="1" fillId="0" borderId="19"/>
    <xf numFmtId="164" fontId="26" fillId="0" borderId="0" applyFont="0" applyFill="0" applyBorder="0" applyAlignment="0" applyProtection="0"/>
    <xf numFmtId="0" fontId="43" fillId="0" borderId="19"/>
  </cellStyleXfs>
  <cellXfs count="40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12" fillId="0" borderId="1" xfId="0" applyNumberFormat="1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167" fontId="4" fillId="0" borderId="7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66" fontId="9" fillId="0" borderId="7" xfId="0" applyNumberFormat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169" fontId="10" fillId="2" borderId="8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170" fontId="18" fillId="0" borderId="1" xfId="0" applyNumberFormat="1" applyFont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70" fontId="10" fillId="2" borderId="15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170" fontId="10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170" fontId="10" fillId="2" borderId="17" xfId="0" applyNumberFormat="1" applyFont="1" applyFill="1" applyBorder="1" applyAlignment="1">
      <alignment vertical="center" wrapText="1"/>
    </xf>
    <xf numFmtId="170" fontId="18" fillId="5" borderId="1" xfId="0" applyNumberFormat="1" applyFont="1" applyFill="1" applyBorder="1" applyAlignment="1">
      <alignment vertical="center" wrapText="1"/>
    </xf>
    <xf numFmtId="170" fontId="10" fillId="2" borderId="7" xfId="0" applyNumberFormat="1" applyFont="1" applyFill="1" applyBorder="1" applyAlignment="1">
      <alignment horizontal="center" vertical="center" wrapText="1"/>
    </xf>
    <xf numFmtId="170" fontId="20" fillId="0" borderId="7" xfId="0" applyNumberFormat="1" applyFont="1" applyBorder="1" applyAlignment="1">
      <alignment vertical="center" wrapText="1"/>
    </xf>
    <xf numFmtId="170" fontId="22" fillId="2" borderId="13" xfId="0" applyNumberFormat="1" applyFont="1" applyFill="1" applyBorder="1" applyAlignment="1">
      <alignment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170" fontId="22" fillId="2" borderId="1" xfId="0" applyNumberFormat="1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0" fontId="14" fillId="6" borderId="0" xfId="0" applyFont="1" applyFill="1" applyAlignment="1">
      <alignment horizontal="center" vertical="center" wrapText="1"/>
    </xf>
    <xf numFmtId="168" fontId="4" fillId="6" borderId="0" xfId="0" applyNumberFormat="1" applyFont="1" applyFill="1" applyAlignment="1">
      <alignment horizontal="right" vertical="center" wrapText="1"/>
    </xf>
    <xf numFmtId="0" fontId="4" fillId="6" borderId="0" xfId="0" applyFont="1" applyFill="1" applyAlignment="1">
      <alignment horizontal="center" vertical="center" wrapText="1"/>
    </xf>
    <xf numFmtId="15" fontId="5" fillId="6" borderId="0" xfId="0" applyNumberFormat="1" applyFont="1" applyFill="1" applyAlignment="1">
      <alignment horizontal="left" vertical="center" wrapText="1"/>
    </xf>
    <xf numFmtId="0" fontId="15" fillId="6" borderId="0" xfId="0" applyFont="1" applyFill="1" applyAlignment="1">
      <alignment vertical="center" wrapText="1"/>
    </xf>
    <xf numFmtId="0" fontId="13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right" vertical="center" wrapText="1"/>
    </xf>
    <xf numFmtId="0" fontId="13" fillId="6" borderId="0" xfId="0" applyFont="1" applyFill="1" applyAlignment="1">
      <alignment horizontal="center" vertical="center" wrapText="1"/>
    </xf>
    <xf numFmtId="170" fontId="4" fillId="6" borderId="0" xfId="0" applyNumberFormat="1" applyFont="1" applyFill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170" fontId="18" fillId="6" borderId="1" xfId="0" applyNumberFormat="1" applyFont="1" applyFill="1" applyBorder="1" applyAlignment="1">
      <alignment vertical="center" wrapText="1"/>
    </xf>
    <xf numFmtId="170" fontId="19" fillId="6" borderId="1" xfId="0" applyNumberFormat="1" applyFont="1" applyFill="1" applyBorder="1" applyAlignment="1">
      <alignment horizontal="center" vertical="center" wrapText="1"/>
    </xf>
    <xf numFmtId="170" fontId="10" fillId="6" borderId="12" xfId="0" applyNumberFormat="1" applyFont="1" applyFill="1" applyBorder="1" applyAlignment="1">
      <alignment vertical="center" wrapText="1"/>
    </xf>
    <xf numFmtId="170" fontId="10" fillId="6" borderId="0" xfId="0" applyNumberFormat="1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49" fontId="18" fillId="6" borderId="23" xfId="0" applyNumberFormat="1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19" fillId="0" borderId="26" xfId="0" applyFont="1" applyBorder="1" applyAlignment="1">
      <alignment vertical="center" wrapText="1"/>
    </xf>
    <xf numFmtId="0" fontId="19" fillId="6" borderId="27" xfId="0" applyFont="1" applyFill="1" applyBorder="1" applyAlignment="1">
      <alignment vertical="center" wrapText="1"/>
    </xf>
    <xf numFmtId="170" fontId="19" fillId="6" borderId="15" xfId="0" applyNumberFormat="1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170" fontId="18" fillId="6" borderId="15" xfId="0" applyNumberFormat="1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vertical="center" wrapText="1"/>
    </xf>
    <xf numFmtId="0" fontId="20" fillId="6" borderId="25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17" fillId="2" borderId="33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170" fontId="4" fillId="6" borderId="19" xfId="0" applyNumberFormat="1" applyFont="1" applyFill="1" applyBorder="1" applyAlignment="1">
      <alignment vertical="center" wrapText="1"/>
    </xf>
    <xf numFmtId="0" fontId="4" fillId="6" borderId="19" xfId="0" applyFont="1" applyFill="1" applyBorder="1" applyAlignment="1">
      <alignment horizontal="center" vertical="center" wrapText="1"/>
    </xf>
    <xf numFmtId="170" fontId="10" fillId="6" borderId="19" xfId="0" applyNumberFormat="1" applyFont="1" applyFill="1" applyBorder="1" applyAlignment="1">
      <alignment vertical="center" wrapText="1"/>
    </xf>
    <xf numFmtId="0" fontId="10" fillId="2" borderId="35" xfId="0" applyFont="1" applyFill="1" applyBorder="1" applyAlignment="1">
      <alignment vertical="center" wrapText="1"/>
    </xf>
    <xf numFmtId="170" fontId="19" fillId="6" borderId="35" xfId="0" applyNumberFormat="1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center" vertical="center" wrapText="1"/>
    </xf>
    <xf numFmtId="165" fontId="3" fillId="0" borderId="38" xfId="0" applyNumberFormat="1" applyFont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Continuous" vertical="center" wrapText="1"/>
    </xf>
    <xf numFmtId="0" fontId="19" fillId="6" borderId="18" xfId="0" applyFont="1" applyFill="1" applyBorder="1" applyAlignment="1">
      <alignment vertical="center" wrapText="1"/>
    </xf>
    <xf numFmtId="165" fontId="3" fillId="0" borderId="39" xfId="0" applyNumberFormat="1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2" borderId="40" xfId="0" applyFont="1" applyFill="1" applyBorder="1" applyAlignment="1">
      <alignment vertical="center" wrapText="1"/>
    </xf>
    <xf numFmtId="0" fontId="17" fillId="2" borderId="41" xfId="0" applyFont="1" applyFill="1" applyBorder="1" applyAlignment="1">
      <alignment vertical="center" wrapText="1"/>
    </xf>
    <xf numFmtId="0" fontId="10" fillId="2" borderId="41" xfId="0" applyFont="1" applyFill="1" applyBorder="1" applyAlignment="1">
      <alignment vertical="center" wrapText="1"/>
    </xf>
    <xf numFmtId="0" fontId="10" fillId="2" borderId="42" xfId="0" applyFont="1" applyFill="1" applyBorder="1" applyAlignment="1">
      <alignment vertical="center" wrapText="1"/>
    </xf>
    <xf numFmtId="0" fontId="10" fillId="2" borderId="43" xfId="0" applyFont="1" applyFill="1" applyBorder="1" applyAlignment="1">
      <alignment vertical="center" wrapText="1"/>
    </xf>
    <xf numFmtId="170" fontId="19" fillId="6" borderId="23" xfId="0" applyNumberFormat="1" applyFont="1" applyFill="1" applyBorder="1" applyAlignment="1">
      <alignment horizontal="center" vertical="center" wrapText="1"/>
    </xf>
    <xf numFmtId="170" fontId="18" fillId="6" borderId="45" xfId="0" applyNumberFormat="1" applyFont="1" applyFill="1" applyBorder="1" applyAlignment="1">
      <alignment vertical="center" wrapText="1"/>
    </xf>
    <xf numFmtId="170" fontId="18" fillId="6" borderId="23" xfId="0" applyNumberFormat="1" applyFont="1" applyFill="1" applyBorder="1" applyAlignment="1">
      <alignment vertical="center" wrapText="1"/>
    </xf>
    <xf numFmtId="0" fontId="19" fillId="7" borderId="23" xfId="0" applyFont="1" applyFill="1" applyBorder="1" applyAlignment="1">
      <alignment vertical="center" wrapText="1"/>
    </xf>
    <xf numFmtId="0" fontId="19" fillId="6" borderId="23" xfId="0" applyFont="1" applyFill="1" applyBorder="1" applyAlignment="1">
      <alignment horizontal="center" vertical="center" wrapText="1"/>
    </xf>
    <xf numFmtId="49" fontId="19" fillId="6" borderId="23" xfId="0" applyNumberFormat="1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vertical="center" wrapText="1"/>
    </xf>
    <xf numFmtId="49" fontId="4" fillId="6" borderId="2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0" fontId="18" fillId="6" borderId="35" xfId="0" applyNumberFormat="1" applyFont="1" applyFill="1" applyBorder="1" applyAlignment="1">
      <alignment vertical="center" wrapText="1"/>
    </xf>
    <xf numFmtId="170" fontId="18" fillId="6" borderId="47" xfId="0" applyNumberFormat="1" applyFont="1" applyFill="1" applyBorder="1" applyAlignment="1">
      <alignment vertical="center" wrapText="1"/>
    </xf>
    <xf numFmtId="0" fontId="24" fillId="0" borderId="23" xfId="1" applyFont="1" applyBorder="1" applyAlignment="1">
      <alignment vertical="center" wrapText="1"/>
    </xf>
    <xf numFmtId="170" fontId="18" fillId="6" borderId="27" xfId="0" applyNumberFormat="1" applyFont="1" applyFill="1" applyBorder="1" applyAlignment="1">
      <alignment vertical="center" wrapText="1"/>
    </xf>
    <xf numFmtId="49" fontId="18" fillId="6" borderId="23" xfId="0" applyNumberFormat="1" applyFont="1" applyFill="1" applyBorder="1" applyAlignment="1">
      <alignment vertical="center" wrapText="1"/>
    </xf>
    <xf numFmtId="170" fontId="19" fillId="0" borderId="35" xfId="0" applyNumberFormat="1" applyFont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19" fillId="0" borderId="46" xfId="0" applyFont="1" applyBorder="1" applyAlignment="1">
      <alignment vertical="center" wrapText="1"/>
    </xf>
    <xf numFmtId="0" fontId="19" fillId="0" borderId="35" xfId="0" applyFont="1" applyBorder="1" applyAlignment="1">
      <alignment horizontal="center" vertical="center" wrapText="1"/>
    </xf>
    <xf numFmtId="49" fontId="18" fillId="7" borderId="24" xfId="0" applyNumberFormat="1" applyFont="1" applyFill="1" applyBorder="1" applyAlignment="1">
      <alignment vertical="center" wrapText="1"/>
    </xf>
    <xf numFmtId="49" fontId="18" fillId="6" borderId="28" xfId="0" applyNumberFormat="1" applyFont="1" applyFill="1" applyBorder="1" applyAlignment="1">
      <alignment vertical="center" wrapText="1"/>
    </xf>
    <xf numFmtId="170" fontId="18" fillId="6" borderId="30" xfId="0" applyNumberFormat="1" applyFont="1" applyFill="1" applyBorder="1" applyAlignment="1">
      <alignment vertical="center" wrapText="1"/>
    </xf>
    <xf numFmtId="0" fontId="19" fillId="6" borderId="30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29" xfId="0" applyNumberFormat="1" applyFont="1" applyFill="1" applyBorder="1" applyAlignment="1">
      <alignment horizontal="center" vertical="center" wrapText="1"/>
    </xf>
    <xf numFmtId="164" fontId="0" fillId="0" borderId="0" xfId="6" applyFont="1"/>
    <xf numFmtId="164" fontId="0" fillId="0" borderId="0" xfId="0" applyNumberFormat="1"/>
    <xf numFmtId="164" fontId="27" fillId="0" borderId="0" xfId="0" applyNumberFormat="1" applyFont="1"/>
    <xf numFmtId="0" fontId="11" fillId="3" borderId="1" xfId="0" applyFont="1" applyFill="1" applyBorder="1" applyAlignment="1">
      <alignment horizontal="centerContinuous" vertical="center" wrapText="1"/>
    </xf>
    <xf numFmtId="0" fontId="4" fillId="4" borderId="19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9" fillId="7" borderId="23" xfId="0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170" fontId="0" fillId="6" borderId="0" xfId="0" applyNumberFormat="1" applyFill="1" applyAlignment="1">
      <alignment vertical="center"/>
    </xf>
    <xf numFmtId="0" fontId="29" fillId="0" borderId="23" xfId="1" applyFont="1" applyBorder="1" applyAlignment="1">
      <alignment vertical="center" wrapText="1"/>
    </xf>
    <xf numFmtId="1" fontId="19" fillId="0" borderId="35" xfId="0" applyNumberFormat="1" applyFont="1" applyBorder="1" applyAlignment="1">
      <alignment horizontal="center" vertical="center" wrapText="1"/>
    </xf>
    <xf numFmtId="0" fontId="31" fillId="8" borderId="19" xfId="0" applyFont="1" applyFill="1" applyBorder="1" applyAlignment="1">
      <alignment textRotation="45" wrapText="1"/>
    </xf>
    <xf numFmtId="0" fontId="31" fillId="8" borderId="19" xfId="0" applyFont="1" applyFill="1" applyBorder="1" applyAlignment="1">
      <alignment wrapText="1"/>
    </xf>
    <xf numFmtId="0" fontId="35" fillId="0" borderId="19" xfId="0" applyFont="1" applyBorder="1"/>
    <xf numFmtId="0" fontId="19" fillId="9" borderId="19" xfId="0" applyFont="1" applyFill="1" applyBorder="1"/>
    <xf numFmtId="0" fontId="21" fillId="9" borderId="19" xfId="0" applyFont="1" applyFill="1" applyBorder="1"/>
    <xf numFmtId="0" fontId="32" fillId="0" borderId="19" xfId="0" applyFont="1" applyBorder="1" applyAlignment="1">
      <alignment horizontal="center" vertical="center"/>
    </xf>
    <xf numFmtId="20" fontId="32" fillId="0" borderId="19" xfId="0" applyNumberFormat="1" applyFont="1" applyBorder="1" applyAlignment="1">
      <alignment horizontal="center" vertical="center"/>
    </xf>
    <xf numFmtId="0" fontId="33" fillId="4" borderId="19" xfId="0" applyFont="1" applyFill="1" applyBorder="1" applyAlignment="1">
      <alignment horizontal="center" vertical="center" wrapText="1"/>
    </xf>
    <xf numFmtId="0" fontId="34" fillId="4" borderId="19" xfId="0" applyFont="1" applyFill="1" applyBorder="1" applyAlignment="1">
      <alignment horizontal="center" vertical="center" wrapText="1"/>
    </xf>
    <xf numFmtId="0" fontId="19" fillId="9" borderId="19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36" fillId="4" borderId="19" xfId="0" applyFont="1" applyFill="1" applyBorder="1" applyAlignment="1">
      <alignment horizontal="center" vertical="center" wrapText="1"/>
    </xf>
    <xf numFmtId="16" fontId="32" fillId="0" borderId="19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wrapText="1"/>
    </xf>
    <xf numFmtId="0" fontId="37" fillId="7" borderId="48" xfId="0" applyFont="1" applyFill="1" applyBorder="1" applyAlignment="1">
      <alignment wrapText="1"/>
    </xf>
    <xf numFmtId="0" fontId="37" fillId="7" borderId="50" xfId="0" applyFont="1" applyFill="1" applyBorder="1" applyAlignment="1">
      <alignment wrapText="1"/>
    </xf>
    <xf numFmtId="0" fontId="37" fillId="0" borderId="19" xfId="0" applyFont="1" applyBorder="1"/>
    <xf numFmtId="0" fontId="37" fillId="0" borderId="20" xfId="0" applyFont="1" applyBorder="1"/>
    <xf numFmtId="0" fontId="37" fillId="0" borderId="19" xfId="0" applyFont="1" applyBorder="1" applyAlignment="1">
      <alignment wrapText="1"/>
    </xf>
    <xf numFmtId="0" fontId="37" fillId="0" borderId="52" xfId="0" applyFont="1" applyBorder="1" applyAlignment="1">
      <alignment wrapText="1"/>
    </xf>
    <xf numFmtId="49" fontId="37" fillId="6" borderId="30" xfId="0" applyNumberFormat="1" applyFont="1" applyFill="1" applyBorder="1" applyAlignment="1">
      <alignment vertical="center" wrapText="1"/>
    </xf>
    <xf numFmtId="0" fontId="0" fillId="0" borderId="19" xfId="0" applyBorder="1"/>
    <xf numFmtId="0" fontId="37" fillId="6" borderId="27" xfId="0" applyFont="1" applyFill="1" applyBorder="1" applyAlignment="1">
      <alignment vertical="center" wrapText="1"/>
    </xf>
    <xf numFmtId="0" fontId="40" fillId="6" borderId="27" xfId="0" applyFont="1" applyFill="1" applyBorder="1" applyAlignment="1">
      <alignment vertical="center" wrapText="1"/>
    </xf>
    <xf numFmtId="0" fontId="37" fillId="6" borderId="18" xfId="0" applyFont="1" applyFill="1" applyBorder="1" applyAlignment="1">
      <alignment vertical="center" wrapText="1"/>
    </xf>
    <xf numFmtId="0" fontId="37" fillId="7" borderId="23" xfId="0" applyFont="1" applyFill="1" applyBorder="1" applyAlignment="1">
      <alignment vertical="center" wrapText="1"/>
    </xf>
    <xf numFmtId="0" fontId="41" fillId="7" borderId="23" xfId="0" applyFont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170" fontId="19" fillId="6" borderId="46" xfId="0" applyNumberFormat="1" applyFont="1" applyFill="1" applyBorder="1" applyAlignment="1">
      <alignment horizontal="center" vertical="center" wrapText="1"/>
    </xf>
    <xf numFmtId="0" fontId="40" fillId="7" borderId="24" xfId="0" applyFont="1" applyFill="1" applyBorder="1" applyAlignment="1">
      <alignment vertical="center" wrapText="1"/>
    </xf>
    <xf numFmtId="0" fontId="41" fillId="7" borderId="25" xfId="0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19" fillId="0" borderId="23" xfId="0" applyNumberFormat="1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 wrapText="1"/>
    </xf>
    <xf numFmtId="170" fontId="19" fillId="0" borderId="1" xfId="0" applyNumberFormat="1" applyFont="1" applyBorder="1" applyAlignment="1">
      <alignment horizontal="center" vertical="center" wrapText="1"/>
    </xf>
    <xf numFmtId="0" fontId="37" fillId="0" borderId="48" xfId="0" applyFont="1" applyBorder="1" applyAlignment="1">
      <alignment wrapText="1"/>
    </xf>
    <xf numFmtId="0" fontId="37" fillId="0" borderId="50" xfId="0" applyFont="1" applyBorder="1" applyAlignment="1">
      <alignment wrapText="1"/>
    </xf>
    <xf numFmtId="0" fontId="37" fillId="0" borderId="51" xfId="0" applyFont="1" applyBorder="1" applyAlignment="1">
      <alignment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wrapText="1"/>
    </xf>
    <xf numFmtId="170" fontId="19" fillId="0" borderId="18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wrapText="1"/>
    </xf>
    <xf numFmtId="0" fontId="10" fillId="10" borderId="19" xfId="0" applyFont="1" applyFill="1" applyBorder="1" applyAlignment="1">
      <alignment horizontal="center" vertical="center" wrapText="1"/>
    </xf>
    <xf numFmtId="0" fontId="38" fillId="10" borderId="19" xfId="0" applyFont="1" applyFill="1" applyBorder="1" applyAlignment="1">
      <alignment horizontal="center" vertical="center" wrapText="1"/>
    </xf>
    <xf numFmtId="0" fontId="19" fillId="7" borderId="25" xfId="0" applyFont="1" applyFill="1" applyBorder="1" applyAlignment="1">
      <alignment vertical="center" wrapText="1"/>
    </xf>
    <xf numFmtId="49" fontId="18" fillId="6" borderId="43" xfId="0" applyNumberFormat="1" applyFont="1" applyFill="1" applyBorder="1" applyAlignment="1">
      <alignment vertical="center" wrapText="1"/>
    </xf>
    <xf numFmtId="0" fontId="19" fillId="0" borderId="5" xfId="0" applyFont="1" applyBorder="1" applyAlignment="1">
      <alignment wrapText="1"/>
    </xf>
    <xf numFmtId="0" fontId="0" fillId="6" borderId="0" xfId="7" applyFont="1" applyFill="1" applyBorder="1" applyAlignment="1">
      <alignment vertical="center"/>
    </xf>
    <xf numFmtId="0" fontId="10" fillId="2" borderId="1" xfId="7" applyFont="1" applyFill="1" applyBorder="1" applyAlignment="1">
      <alignment horizontal="center" vertical="center" wrapText="1"/>
    </xf>
    <xf numFmtId="0" fontId="10" fillId="2" borderId="3" xfId="7" applyFont="1" applyFill="1" applyBorder="1" applyAlignment="1">
      <alignment horizontal="center" vertical="center" wrapText="1"/>
    </xf>
    <xf numFmtId="0" fontId="10" fillId="2" borderId="8" xfId="7" applyFont="1" applyFill="1" applyBorder="1" applyAlignment="1">
      <alignment horizontal="center" vertical="center" wrapText="1"/>
    </xf>
    <xf numFmtId="9" fontId="10" fillId="2" borderId="8" xfId="7" applyNumberFormat="1" applyFont="1" applyFill="1" applyBorder="1" applyAlignment="1">
      <alignment horizontal="center" vertical="center" wrapText="1"/>
    </xf>
    <xf numFmtId="169" fontId="10" fillId="2" borderId="8" xfId="7" applyNumberFormat="1" applyFont="1" applyFill="1" applyBorder="1" applyAlignment="1">
      <alignment horizontal="center" vertical="center" wrapText="1"/>
    </xf>
    <xf numFmtId="0" fontId="10" fillId="2" borderId="10" xfId="7" applyFont="1" applyFill="1" applyBorder="1" applyAlignment="1">
      <alignment horizontal="center" vertical="center" wrapText="1"/>
    </xf>
    <xf numFmtId="0" fontId="17" fillId="6" borderId="14" xfId="7" applyFont="1" applyFill="1" applyBorder="1" applyAlignment="1">
      <alignment horizontal="center" vertical="center" wrapText="1"/>
    </xf>
    <xf numFmtId="0" fontId="10" fillId="6" borderId="14" xfId="7" applyFont="1" applyFill="1" applyBorder="1" applyAlignment="1">
      <alignment horizontal="center" vertical="center" wrapText="1"/>
    </xf>
    <xf numFmtId="0" fontId="10" fillId="2" borderId="24" xfId="7" applyFont="1" applyFill="1" applyBorder="1" applyAlignment="1">
      <alignment vertical="center" wrapText="1"/>
    </xf>
    <xf numFmtId="0" fontId="10" fillId="2" borderId="41" xfId="7" applyFont="1" applyFill="1" applyBorder="1" applyAlignment="1">
      <alignment horizontal="center" vertical="center" wrapText="1"/>
    </xf>
    <xf numFmtId="0" fontId="10" fillId="2" borderId="41" xfId="7" applyFont="1" applyFill="1" applyBorder="1" applyAlignment="1">
      <alignment vertical="center" wrapText="1"/>
    </xf>
    <xf numFmtId="0" fontId="10" fillId="2" borderId="42" xfId="7" applyFont="1" applyFill="1" applyBorder="1" applyAlignment="1">
      <alignment vertical="center" wrapText="1"/>
    </xf>
    <xf numFmtId="49" fontId="18" fillId="6" borderId="52" xfId="7" applyNumberFormat="1" applyFont="1" applyFill="1" applyBorder="1" applyAlignment="1">
      <alignment vertical="center" wrapText="1"/>
    </xf>
    <xf numFmtId="0" fontId="24" fillId="0" borderId="52" xfId="1" applyFont="1" applyBorder="1" applyAlignment="1">
      <alignment vertical="center" wrapText="1"/>
    </xf>
    <xf numFmtId="170" fontId="19" fillId="0" borderId="52" xfId="7" applyNumberFormat="1" applyFont="1" applyBorder="1" applyAlignment="1">
      <alignment horizontal="center" vertical="center" wrapText="1"/>
    </xf>
    <xf numFmtId="0" fontId="19" fillId="6" borderId="52" xfId="7" applyFont="1" applyFill="1" applyBorder="1" applyAlignment="1">
      <alignment horizontal="center" vertical="center" wrapText="1"/>
    </xf>
    <xf numFmtId="170" fontId="18" fillId="6" borderId="52" xfId="7" applyNumberFormat="1" applyFont="1" applyFill="1" applyBorder="1" applyAlignment="1">
      <alignment vertical="center" wrapText="1"/>
    </xf>
    <xf numFmtId="0" fontId="24" fillId="0" borderId="63" xfId="1" applyFont="1" applyBorder="1" applyAlignment="1">
      <alignment vertical="center" wrapText="1"/>
    </xf>
    <xf numFmtId="170" fontId="19" fillId="0" borderId="63" xfId="7" applyNumberFormat="1" applyFont="1" applyBorder="1" applyAlignment="1">
      <alignment horizontal="center" vertical="center" wrapText="1"/>
    </xf>
    <xf numFmtId="0" fontId="19" fillId="6" borderId="63" xfId="7" applyFont="1" applyFill="1" applyBorder="1" applyAlignment="1">
      <alignment horizontal="center" vertical="center" wrapText="1"/>
    </xf>
    <xf numFmtId="170" fontId="18" fillId="6" borderId="63" xfId="7" applyNumberFormat="1" applyFont="1" applyFill="1" applyBorder="1" applyAlignment="1">
      <alignment vertical="center" wrapText="1"/>
    </xf>
    <xf numFmtId="0" fontId="24" fillId="0" borderId="48" xfId="1" applyFont="1" applyBorder="1" applyAlignment="1">
      <alignment vertical="center" wrapText="1"/>
    </xf>
    <xf numFmtId="170" fontId="19" fillId="0" borderId="48" xfId="7" applyNumberFormat="1" applyFont="1" applyBorder="1" applyAlignment="1">
      <alignment horizontal="center" vertical="center" wrapText="1"/>
    </xf>
    <xf numFmtId="0" fontId="19" fillId="6" borderId="48" xfId="7" applyFont="1" applyFill="1" applyBorder="1" applyAlignment="1">
      <alignment horizontal="center" vertical="center" wrapText="1"/>
    </xf>
    <xf numFmtId="170" fontId="18" fillId="6" borderId="48" xfId="7" applyNumberFormat="1" applyFont="1" applyFill="1" applyBorder="1" applyAlignment="1">
      <alignment vertical="center" wrapText="1"/>
    </xf>
    <xf numFmtId="49" fontId="18" fillId="6" borderId="50" xfId="7" applyNumberFormat="1" applyFont="1" applyFill="1" applyBorder="1" applyAlignment="1">
      <alignment vertical="center" wrapText="1"/>
    </xf>
    <xf numFmtId="0" fontId="24" fillId="0" borderId="50" xfId="1" applyFont="1" applyBorder="1" applyAlignment="1">
      <alignment vertical="center" wrapText="1"/>
    </xf>
    <xf numFmtId="170" fontId="19" fillId="0" borderId="50" xfId="7" applyNumberFormat="1" applyFont="1" applyBorder="1" applyAlignment="1">
      <alignment horizontal="center" vertical="center" wrapText="1"/>
    </xf>
    <xf numFmtId="0" fontId="19" fillId="6" borderId="50" xfId="7" applyFont="1" applyFill="1" applyBorder="1" applyAlignment="1">
      <alignment horizontal="center" vertical="center" wrapText="1"/>
    </xf>
    <xf numFmtId="170" fontId="18" fillId="6" borderId="50" xfId="7" applyNumberFormat="1" applyFont="1" applyFill="1" applyBorder="1" applyAlignment="1">
      <alignment vertical="center" wrapText="1"/>
    </xf>
    <xf numFmtId="0" fontId="10" fillId="2" borderId="15" xfId="7" applyFont="1" applyFill="1" applyBorder="1" applyAlignment="1">
      <alignment vertical="center" wrapText="1"/>
    </xf>
    <xf numFmtId="170" fontId="10" fillId="2" borderId="15" xfId="7" applyNumberFormat="1" applyFont="1" applyFill="1" applyBorder="1" applyAlignment="1">
      <alignment vertical="center" wrapText="1"/>
    </xf>
    <xf numFmtId="0" fontId="10" fillId="2" borderId="28" xfId="7" applyFont="1" applyFill="1" applyBorder="1" applyAlignment="1">
      <alignment vertical="center" wrapText="1"/>
    </xf>
    <xf numFmtId="0" fontId="10" fillId="2" borderId="29" xfId="7" applyFont="1" applyFill="1" applyBorder="1" applyAlignment="1">
      <alignment vertical="center" wrapText="1"/>
    </xf>
    <xf numFmtId="0" fontId="10" fillId="2" borderId="30" xfId="7" applyFont="1" applyFill="1" applyBorder="1" applyAlignment="1">
      <alignment vertical="center" wrapText="1"/>
    </xf>
    <xf numFmtId="0" fontId="10" fillId="2" borderId="31" xfId="7" applyFont="1" applyFill="1" applyBorder="1" applyAlignment="1">
      <alignment vertical="center" wrapText="1"/>
    </xf>
    <xf numFmtId="49" fontId="18" fillId="6" borderId="23" xfId="7" applyNumberFormat="1" applyFont="1" applyFill="1" applyBorder="1" applyAlignment="1">
      <alignment vertical="center" wrapText="1"/>
    </xf>
    <xf numFmtId="0" fontId="19" fillId="0" borderId="46" xfId="7" applyFont="1" applyBorder="1" applyAlignment="1">
      <alignment vertical="center" wrapText="1"/>
    </xf>
    <xf numFmtId="170" fontId="19" fillId="0" borderId="35" xfId="7" applyNumberFormat="1" applyFont="1" applyBorder="1" applyAlignment="1">
      <alignment horizontal="center" vertical="center" wrapText="1"/>
    </xf>
    <xf numFmtId="0" fontId="19" fillId="0" borderId="35" xfId="7" applyFont="1" applyBorder="1" applyAlignment="1">
      <alignment horizontal="center" vertical="center" wrapText="1"/>
    </xf>
    <xf numFmtId="170" fontId="18" fillId="6" borderId="35" xfId="7" applyNumberFormat="1" applyFont="1" applyFill="1" applyBorder="1" applyAlignment="1">
      <alignment vertical="center" wrapText="1"/>
    </xf>
    <xf numFmtId="170" fontId="18" fillId="6" borderId="47" xfId="7" applyNumberFormat="1" applyFont="1" applyFill="1" applyBorder="1" applyAlignment="1">
      <alignment vertical="center" wrapText="1"/>
    </xf>
    <xf numFmtId="49" fontId="18" fillId="6" borderId="23" xfId="7" applyNumberFormat="1" applyFont="1" applyFill="1" applyBorder="1" applyAlignment="1">
      <alignment horizontal="center" vertical="center" wrapText="1"/>
    </xf>
    <xf numFmtId="0" fontId="19" fillId="0" borderId="46" xfId="7" applyFont="1" applyBorder="1" applyAlignment="1">
      <alignment horizontal="left" vertical="center" wrapText="1"/>
    </xf>
    <xf numFmtId="0" fontId="17" fillId="2" borderId="30" xfId="7" applyFont="1" applyFill="1" applyBorder="1" applyAlignment="1">
      <alignment vertical="center" wrapText="1"/>
    </xf>
    <xf numFmtId="0" fontId="19" fillId="6" borderId="18" xfId="7" applyFont="1" applyFill="1" applyBorder="1" applyAlignment="1">
      <alignment vertical="center" wrapText="1"/>
    </xf>
    <xf numFmtId="170" fontId="19" fillId="6" borderId="1" xfId="7" applyNumberFormat="1" applyFont="1" applyFill="1" applyBorder="1" applyAlignment="1">
      <alignment horizontal="center" vertical="center" wrapText="1"/>
    </xf>
    <xf numFmtId="0" fontId="19" fillId="6" borderId="1" xfId="7" applyFont="1" applyFill="1" applyBorder="1" applyAlignment="1">
      <alignment horizontal="center" vertical="center" wrapText="1"/>
    </xf>
    <xf numFmtId="170" fontId="18" fillId="6" borderId="1" xfId="7" applyNumberFormat="1" applyFont="1" applyFill="1" applyBorder="1" applyAlignment="1">
      <alignment vertical="center" wrapText="1"/>
    </xf>
    <xf numFmtId="49" fontId="19" fillId="6" borderId="23" xfId="7" applyNumberFormat="1" applyFont="1" applyFill="1" applyBorder="1" applyAlignment="1">
      <alignment horizontal="center" vertical="center" wrapText="1"/>
    </xf>
    <xf numFmtId="0" fontId="19" fillId="0" borderId="32" xfId="7" applyFont="1" applyBorder="1" applyAlignment="1">
      <alignment vertical="center" wrapText="1"/>
    </xf>
    <xf numFmtId="0" fontId="10" fillId="2" borderId="1" xfId="7" applyFont="1" applyFill="1" applyBorder="1" applyAlignment="1">
      <alignment vertical="center" wrapText="1"/>
    </xf>
    <xf numFmtId="170" fontId="10" fillId="2" borderId="1" xfId="7" applyNumberFormat="1" applyFont="1" applyFill="1" applyBorder="1" applyAlignment="1">
      <alignment vertical="center" wrapText="1"/>
    </xf>
    <xf numFmtId="0" fontId="6" fillId="2" borderId="33" xfId="7" applyFont="1" applyFill="1" applyBorder="1" applyAlignment="1">
      <alignment vertical="center" wrapText="1"/>
    </xf>
    <xf numFmtId="0" fontId="17" fillId="2" borderId="33" xfId="7" applyFont="1" applyFill="1" applyBorder="1" applyAlignment="1">
      <alignment vertical="center" wrapText="1"/>
    </xf>
    <xf numFmtId="0" fontId="10" fillId="2" borderId="33" xfId="7" applyFont="1" applyFill="1" applyBorder="1" applyAlignment="1">
      <alignment vertical="center" wrapText="1"/>
    </xf>
    <xf numFmtId="0" fontId="10" fillId="2" borderId="34" xfId="7" applyFont="1" applyFill="1" applyBorder="1" applyAlignment="1">
      <alignment vertical="center" wrapText="1"/>
    </xf>
    <xf numFmtId="0" fontId="20" fillId="6" borderId="25" xfId="7" applyFont="1" applyFill="1" applyBorder="1" applyAlignment="1">
      <alignment vertical="center" wrapText="1"/>
    </xf>
    <xf numFmtId="0" fontId="21" fillId="6" borderId="27" xfId="7" applyFont="1" applyFill="1" applyBorder="1" applyAlignment="1">
      <alignment vertical="center" wrapText="1"/>
    </xf>
    <xf numFmtId="170" fontId="19" fillId="6" borderId="15" xfId="7" applyNumberFormat="1" applyFont="1" applyFill="1" applyBorder="1" applyAlignment="1">
      <alignment horizontal="center" vertical="center" wrapText="1"/>
    </xf>
    <xf numFmtId="0" fontId="19" fillId="6" borderId="15" xfId="7" applyFont="1" applyFill="1" applyBorder="1" applyAlignment="1">
      <alignment horizontal="center" vertical="center" wrapText="1"/>
    </xf>
    <xf numFmtId="170" fontId="18" fillId="6" borderId="15" xfId="7" applyNumberFormat="1" applyFont="1" applyFill="1" applyBorder="1" applyAlignment="1">
      <alignment vertical="center" wrapText="1"/>
    </xf>
    <xf numFmtId="0" fontId="10" fillId="2" borderId="16" xfId="7" applyFont="1" applyFill="1" applyBorder="1" applyAlignment="1">
      <alignment vertical="center" wrapText="1"/>
    </xf>
    <xf numFmtId="170" fontId="10" fillId="2" borderId="17" xfId="7" applyNumberFormat="1" applyFont="1" applyFill="1" applyBorder="1" applyAlignment="1">
      <alignment vertical="center" wrapText="1"/>
    </xf>
    <xf numFmtId="170" fontId="10" fillId="6" borderId="12" xfId="7" applyNumberFormat="1" applyFont="1" applyFill="1" applyBorder="1" applyAlignment="1">
      <alignment vertical="center" wrapText="1"/>
    </xf>
    <xf numFmtId="0" fontId="6" fillId="2" borderId="21" xfId="7" applyFont="1" applyFill="1" applyBorder="1" applyAlignment="1">
      <alignment vertical="center" wrapText="1"/>
    </xf>
    <xf numFmtId="0" fontId="17" fillId="2" borderId="21" xfId="7" applyFont="1" applyFill="1" applyBorder="1" applyAlignment="1">
      <alignment vertical="center" wrapText="1"/>
    </xf>
    <xf numFmtId="0" fontId="10" fillId="2" borderId="21" xfId="7" applyFont="1" applyFill="1" applyBorder="1" applyAlignment="1">
      <alignment vertical="center" wrapText="1"/>
    </xf>
    <xf numFmtId="0" fontId="20" fillId="6" borderId="23" xfId="7" applyFont="1" applyFill="1" applyBorder="1" applyAlignment="1">
      <alignment vertical="center" wrapText="1"/>
    </xf>
    <xf numFmtId="0" fontId="21" fillId="6" borderId="18" xfId="7" applyFont="1" applyFill="1" applyBorder="1" applyAlignment="1">
      <alignment vertical="center" wrapText="1"/>
    </xf>
    <xf numFmtId="0" fontId="10" fillId="2" borderId="40" xfId="7" applyFont="1" applyFill="1" applyBorder="1" applyAlignment="1">
      <alignment vertical="center" wrapText="1"/>
    </xf>
    <xf numFmtId="0" fontId="17" fillId="2" borderId="41" xfId="7" applyFont="1" applyFill="1" applyBorder="1" applyAlignment="1">
      <alignment vertical="center" wrapText="1"/>
    </xf>
    <xf numFmtId="0" fontId="19" fillId="6" borderId="48" xfId="7" applyFont="1" applyFill="1" applyBorder="1" applyAlignment="1">
      <alignment vertical="center" wrapText="1"/>
    </xf>
    <xf numFmtId="170" fontId="19" fillId="6" borderId="48" xfId="7" applyNumberFormat="1" applyFont="1" applyFill="1" applyBorder="1" applyAlignment="1">
      <alignment horizontal="center" vertical="center" wrapText="1"/>
    </xf>
    <xf numFmtId="0" fontId="19" fillId="6" borderId="27" xfId="7" applyFont="1" applyFill="1" applyBorder="1" applyAlignment="1">
      <alignment vertical="center" wrapText="1"/>
    </xf>
    <xf numFmtId="0" fontId="10" fillId="2" borderId="43" xfId="7" applyFont="1" applyFill="1" applyBorder="1" applyAlignment="1">
      <alignment vertical="center" wrapText="1"/>
    </xf>
    <xf numFmtId="49" fontId="18" fillId="7" borderId="24" xfId="7" applyNumberFormat="1" applyFont="1" applyFill="1" applyBorder="1" applyAlignment="1">
      <alignment vertical="center" wrapText="1"/>
    </xf>
    <xf numFmtId="0" fontId="19" fillId="7" borderId="23" xfId="7" applyFont="1" applyFill="1" applyBorder="1" applyAlignment="1">
      <alignment vertical="center" wrapText="1"/>
    </xf>
    <xf numFmtId="170" fontId="19" fillId="6" borderId="23" xfId="7" applyNumberFormat="1" applyFont="1" applyFill="1" applyBorder="1" applyAlignment="1">
      <alignment horizontal="center" vertical="center" wrapText="1"/>
    </xf>
    <xf numFmtId="0" fontId="19" fillId="7" borderId="23" xfId="7" applyFont="1" applyFill="1" applyBorder="1" applyAlignment="1">
      <alignment horizontal="center" vertical="center" wrapText="1"/>
    </xf>
    <xf numFmtId="0" fontId="19" fillId="7" borderId="44" xfId="7" applyFont="1" applyFill="1" applyBorder="1" applyAlignment="1">
      <alignment horizontal="center" vertical="center" wrapText="1"/>
    </xf>
    <xf numFmtId="170" fontId="18" fillId="6" borderId="45" xfId="7" applyNumberFormat="1" applyFont="1" applyFill="1" applyBorder="1" applyAlignment="1">
      <alignment vertical="center" wrapText="1"/>
    </xf>
    <xf numFmtId="0" fontId="19" fillId="7" borderId="31" xfId="7" applyFont="1" applyFill="1" applyBorder="1" applyAlignment="1">
      <alignment vertical="center" wrapText="1"/>
    </xf>
    <xf numFmtId="49" fontId="18" fillId="6" borderId="28" xfId="7" applyNumberFormat="1" applyFont="1" applyFill="1" applyBorder="1" applyAlignment="1">
      <alignment vertical="center" wrapText="1"/>
    </xf>
    <xf numFmtId="170" fontId="19" fillId="6" borderId="35" xfId="7" applyNumberFormat="1" applyFont="1" applyFill="1" applyBorder="1" applyAlignment="1">
      <alignment horizontal="center" vertical="center" wrapText="1"/>
    </xf>
    <xf numFmtId="0" fontId="19" fillId="6" borderId="23" xfId="7" applyFont="1" applyFill="1" applyBorder="1" applyAlignment="1">
      <alignment horizontal="center" vertical="center" wrapText="1"/>
    </xf>
    <xf numFmtId="170" fontId="18" fillId="6" borderId="23" xfId="7" applyNumberFormat="1" applyFont="1" applyFill="1" applyBorder="1" applyAlignment="1">
      <alignment vertical="center" wrapText="1"/>
    </xf>
    <xf numFmtId="170" fontId="18" fillId="6" borderId="30" xfId="7" applyNumberFormat="1" applyFont="1" applyFill="1" applyBorder="1" applyAlignment="1">
      <alignment vertical="center" wrapText="1"/>
    </xf>
    <xf numFmtId="0" fontId="10" fillId="2" borderId="35" xfId="7" applyFont="1" applyFill="1" applyBorder="1" applyAlignment="1">
      <alignment vertical="center" wrapText="1"/>
    </xf>
    <xf numFmtId="0" fontId="19" fillId="6" borderId="30" xfId="7" applyFont="1" applyFill="1" applyBorder="1" applyAlignment="1">
      <alignment vertical="center" wrapText="1"/>
    </xf>
    <xf numFmtId="0" fontId="19" fillId="6" borderId="35" xfId="7" applyFont="1" applyFill="1" applyBorder="1" applyAlignment="1">
      <alignment horizontal="center" vertical="center" wrapText="1"/>
    </xf>
    <xf numFmtId="0" fontId="10" fillId="2" borderId="14" xfId="7" applyFont="1" applyFill="1" applyBorder="1" applyAlignment="1">
      <alignment vertical="center" wrapText="1"/>
    </xf>
    <xf numFmtId="0" fontId="10" fillId="2" borderId="6" xfId="7" applyFont="1" applyFill="1" applyBorder="1" applyAlignment="1">
      <alignment vertical="center" wrapText="1"/>
    </xf>
    <xf numFmtId="0" fontId="17" fillId="2" borderId="13" xfId="7" applyFont="1" applyFill="1" applyBorder="1" applyAlignment="1">
      <alignment vertical="center" wrapText="1"/>
    </xf>
    <xf numFmtId="0" fontId="10" fillId="2" borderId="13" xfId="7" applyFont="1" applyFill="1" applyBorder="1" applyAlignment="1">
      <alignment vertical="center" wrapText="1"/>
    </xf>
    <xf numFmtId="49" fontId="4" fillId="6" borderId="23" xfId="7" applyNumberFormat="1" applyFont="1" applyFill="1" applyBorder="1" applyAlignment="1">
      <alignment horizontal="center" vertical="center" wrapText="1"/>
    </xf>
    <xf numFmtId="0" fontId="19" fillId="0" borderId="26" xfId="7" applyFont="1" applyBorder="1" applyAlignment="1">
      <alignment vertical="center" wrapText="1"/>
    </xf>
    <xf numFmtId="170" fontId="18" fillId="0" borderId="1" xfId="7" applyNumberFormat="1" applyFont="1" applyBorder="1" applyAlignment="1">
      <alignment vertical="center" wrapText="1"/>
    </xf>
    <xf numFmtId="0" fontId="19" fillId="0" borderId="1" xfId="7" applyFont="1" applyBorder="1" applyAlignment="1">
      <alignment horizontal="center" vertical="center" wrapText="1"/>
    </xf>
    <xf numFmtId="170" fontId="18" fillId="5" borderId="1" xfId="7" applyNumberFormat="1" applyFont="1" applyFill="1" applyBorder="1" applyAlignment="1">
      <alignment vertical="center" wrapText="1"/>
    </xf>
    <xf numFmtId="170" fontId="10" fillId="2" borderId="7" xfId="7" applyNumberFormat="1" applyFont="1" applyFill="1" applyBorder="1" applyAlignment="1">
      <alignment horizontal="center" vertical="center" wrapText="1"/>
    </xf>
    <xf numFmtId="170" fontId="20" fillId="0" borderId="7" xfId="7" applyNumberFormat="1" applyFont="1" applyBorder="1" applyAlignment="1">
      <alignment vertical="center" wrapText="1"/>
    </xf>
    <xf numFmtId="0" fontId="22" fillId="2" borderId="6" xfId="7" applyFont="1" applyFill="1" applyBorder="1" applyAlignment="1">
      <alignment vertical="center" wrapText="1"/>
    </xf>
    <xf numFmtId="170" fontId="22" fillId="2" borderId="13" xfId="7" applyNumberFormat="1" applyFont="1" applyFill="1" applyBorder="1" applyAlignment="1">
      <alignment vertical="center" wrapText="1"/>
    </xf>
    <xf numFmtId="0" fontId="22" fillId="2" borderId="13" xfId="7" applyFont="1" applyFill="1" applyBorder="1" applyAlignment="1">
      <alignment horizontal="center" vertical="center" wrapText="1"/>
    </xf>
    <xf numFmtId="0" fontId="22" fillId="2" borderId="18" xfId="7" applyFont="1" applyFill="1" applyBorder="1" applyAlignment="1">
      <alignment horizontal="center" vertical="center" wrapText="1"/>
    </xf>
    <xf numFmtId="170" fontId="22" fillId="2" borderId="1" xfId="7" applyNumberFormat="1" applyFont="1" applyFill="1" applyBorder="1" applyAlignment="1">
      <alignment vertical="center" wrapText="1"/>
    </xf>
    <xf numFmtId="49" fontId="18" fillId="6" borderId="45" xfId="7" applyNumberFormat="1" applyFont="1" applyFill="1" applyBorder="1" applyAlignment="1">
      <alignment vertical="center" wrapText="1"/>
    </xf>
    <xf numFmtId="0" fontId="24" fillId="0" borderId="45" xfId="1" applyFont="1" applyBorder="1" applyAlignment="1">
      <alignment vertical="center" wrapText="1"/>
    </xf>
    <xf numFmtId="170" fontId="19" fillId="0" borderId="45" xfId="7" applyNumberFormat="1" applyFont="1" applyBorder="1" applyAlignment="1">
      <alignment horizontal="center" vertical="center" wrapText="1"/>
    </xf>
    <xf numFmtId="0" fontId="19" fillId="6" borderId="45" xfId="7" applyFont="1" applyFill="1" applyBorder="1" applyAlignment="1">
      <alignment horizontal="center" vertical="center" wrapText="1"/>
    </xf>
    <xf numFmtId="0" fontId="19" fillId="0" borderId="30" xfId="7" applyFont="1" applyBorder="1" applyAlignment="1">
      <alignment vertical="center" wrapText="1"/>
    </xf>
    <xf numFmtId="0" fontId="0" fillId="6" borderId="19" xfId="7" applyFont="1" applyFill="1" applyAlignment="1">
      <alignment vertical="center"/>
    </xf>
    <xf numFmtId="0" fontId="3" fillId="6" borderId="19" xfId="7" applyFont="1" applyFill="1" applyAlignment="1">
      <alignment vertical="center" wrapText="1"/>
    </xf>
    <xf numFmtId="0" fontId="5" fillId="6" borderId="19" xfId="7" applyFont="1" applyFill="1" applyAlignment="1">
      <alignment horizontal="left" vertical="center" wrapText="1"/>
    </xf>
    <xf numFmtId="0" fontId="4" fillId="6" borderId="19" xfId="7" applyFont="1" applyFill="1" applyAlignment="1">
      <alignment vertical="center" wrapText="1"/>
    </xf>
    <xf numFmtId="0" fontId="13" fillId="6" borderId="19" xfId="7" applyFont="1" applyFill="1" applyAlignment="1">
      <alignment horizontal="center" vertical="center" wrapText="1"/>
    </xf>
    <xf numFmtId="0" fontId="14" fillId="6" borderId="19" xfId="7" applyFont="1" applyFill="1" applyAlignment="1">
      <alignment horizontal="center" vertical="center" wrapText="1"/>
    </xf>
    <xf numFmtId="168" fontId="4" fillId="6" borderId="19" xfId="7" applyNumberFormat="1" applyFont="1" applyFill="1" applyAlignment="1">
      <alignment horizontal="right" vertical="center" wrapText="1"/>
    </xf>
    <xf numFmtId="0" fontId="4" fillId="6" borderId="19" xfId="7" applyFont="1" applyFill="1" applyAlignment="1">
      <alignment horizontal="center" vertical="center" wrapText="1"/>
    </xf>
    <xf numFmtId="15" fontId="5" fillId="6" borderId="19" xfId="7" applyNumberFormat="1" applyFont="1" applyFill="1" applyAlignment="1">
      <alignment horizontal="left" vertical="center" wrapText="1"/>
    </xf>
    <xf numFmtId="0" fontId="15" fillId="6" borderId="19" xfId="7" applyFont="1" applyFill="1" applyAlignment="1">
      <alignment vertical="center" wrapText="1"/>
    </xf>
    <xf numFmtId="0" fontId="13" fillId="6" borderId="19" xfId="7" applyFont="1" applyFill="1" applyAlignment="1">
      <alignment horizontal="left" vertical="center" wrapText="1"/>
    </xf>
    <xf numFmtId="0" fontId="4" fillId="6" borderId="19" xfId="7" applyFont="1" applyFill="1" applyAlignment="1">
      <alignment horizontal="left" vertical="center" wrapText="1"/>
    </xf>
    <xf numFmtId="0" fontId="14" fillId="6" borderId="19" xfId="7" applyFont="1" applyFill="1" applyAlignment="1">
      <alignment horizontal="right" vertical="center" wrapText="1"/>
    </xf>
    <xf numFmtId="0" fontId="10" fillId="6" borderId="19" xfId="7" applyFont="1" applyFill="1" applyAlignment="1">
      <alignment horizontal="center" vertical="center" wrapText="1"/>
    </xf>
    <xf numFmtId="0" fontId="4" fillId="0" borderId="19" xfId="7" applyFont="1" applyAlignment="1">
      <alignment horizontal="center" vertical="center" wrapText="1"/>
    </xf>
    <xf numFmtId="170" fontId="4" fillId="6" borderId="19" xfId="7" applyNumberFormat="1" applyFont="1" applyFill="1" applyAlignment="1">
      <alignment vertical="center" wrapText="1"/>
    </xf>
    <xf numFmtId="0" fontId="4" fillId="0" borderId="19" xfId="7" applyFont="1" applyAlignment="1">
      <alignment vertical="center" wrapText="1"/>
    </xf>
    <xf numFmtId="170" fontId="10" fillId="6" borderId="19" xfId="7" applyNumberFormat="1" applyFont="1" applyFill="1" applyAlignment="1">
      <alignment vertical="center" wrapText="1"/>
    </xf>
    <xf numFmtId="0" fontId="10" fillId="2" borderId="19" xfId="7" applyFont="1" applyFill="1" applyAlignment="1">
      <alignment vertical="center" wrapText="1"/>
    </xf>
    <xf numFmtId="170" fontId="0" fillId="6" borderId="19" xfId="7" applyNumberFormat="1" applyFont="1" applyFill="1" applyAlignment="1">
      <alignment vertical="center"/>
    </xf>
    <xf numFmtId="0" fontId="5" fillId="6" borderId="19" xfId="7" applyFont="1" applyFill="1" applyAlignment="1">
      <alignment vertical="center" wrapText="1"/>
    </xf>
    <xf numFmtId="49" fontId="18" fillId="6" borderId="24" xfId="7" applyNumberFormat="1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wrapText="1"/>
    </xf>
    <xf numFmtId="49" fontId="18" fillId="11" borderId="48" xfId="7" applyNumberFormat="1" applyFont="1" applyFill="1" applyBorder="1" applyAlignment="1">
      <alignment vertical="center" wrapText="1"/>
    </xf>
    <xf numFmtId="49" fontId="18" fillId="7" borderId="48" xfId="7" applyNumberFormat="1" applyFont="1" applyFill="1" applyBorder="1" applyAlignment="1">
      <alignment vertical="center" wrapText="1"/>
    </xf>
    <xf numFmtId="0" fontId="19" fillId="7" borderId="48" xfId="7" applyFont="1" applyFill="1" applyBorder="1" applyAlignment="1">
      <alignment vertical="center" wrapText="1"/>
    </xf>
    <xf numFmtId="0" fontId="19" fillId="7" borderId="48" xfId="7" applyFont="1" applyFill="1" applyBorder="1" applyAlignment="1">
      <alignment horizontal="center" vertical="center" wrapText="1"/>
    </xf>
    <xf numFmtId="49" fontId="18" fillId="6" borderId="48" xfId="7" applyNumberFormat="1" applyFont="1" applyFill="1" applyBorder="1" applyAlignment="1">
      <alignment horizontal="center" vertical="center" wrapText="1"/>
    </xf>
    <xf numFmtId="0" fontId="45" fillId="7" borderId="7" xfId="0" applyFont="1" applyFill="1" applyBorder="1" applyAlignment="1">
      <alignment wrapText="1"/>
    </xf>
    <xf numFmtId="4" fontId="45" fillId="7" borderId="7" xfId="0" applyNumberFormat="1" applyFont="1" applyFill="1" applyBorder="1"/>
    <xf numFmtId="0" fontId="45" fillId="7" borderId="22" xfId="0" applyFont="1" applyFill="1" applyBorder="1" applyAlignment="1">
      <alignment wrapText="1"/>
    </xf>
    <xf numFmtId="4" fontId="45" fillId="7" borderId="22" xfId="0" applyNumberFormat="1" applyFont="1" applyFill="1" applyBorder="1"/>
    <xf numFmtId="0" fontId="46" fillId="7" borderId="7" xfId="0" applyFont="1" applyFill="1" applyBorder="1" applyAlignment="1">
      <alignment wrapText="1"/>
    </xf>
    <xf numFmtId="4" fontId="46" fillId="7" borderId="7" xfId="0" applyNumberFormat="1" applyFont="1" applyFill="1" applyBorder="1"/>
    <xf numFmtId="0" fontId="46" fillId="7" borderId="22" xfId="0" applyFont="1" applyFill="1" applyBorder="1" applyAlignment="1">
      <alignment wrapText="1"/>
    </xf>
    <xf numFmtId="4" fontId="46" fillId="7" borderId="22" xfId="0" applyNumberFormat="1" applyFont="1" applyFill="1" applyBorder="1"/>
    <xf numFmtId="0" fontId="11" fillId="3" borderId="36" xfId="0" applyFont="1" applyFill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Continuous" vertical="center" wrapText="1"/>
    </xf>
    <xf numFmtId="0" fontId="3" fillId="0" borderId="19" xfId="0" applyFont="1" applyBorder="1" applyAlignment="1">
      <alignment horizontal="center" vertical="center" wrapText="1"/>
    </xf>
    <xf numFmtId="49" fontId="18" fillId="6" borderId="48" xfId="7" applyNumberFormat="1" applyFont="1" applyFill="1" applyBorder="1" applyAlignment="1">
      <alignment vertical="center" wrapText="1"/>
    </xf>
    <xf numFmtId="0" fontId="45" fillId="7" borderId="48" xfId="0" applyFont="1" applyFill="1" applyBorder="1" applyAlignment="1">
      <alignment wrapText="1"/>
    </xf>
    <xf numFmtId="4" fontId="45" fillId="7" borderId="48" xfId="0" applyNumberFormat="1" applyFont="1" applyFill="1" applyBorder="1"/>
    <xf numFmtId="0" fontId="10" fillId="2" borderId="8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/>
    </xf>
    <xf numFmtId="0" fontId="5" fillId="6" borderId="0" xfId="0" applyFont="1" applyFill="1" applyAlignment="1">
      <alignment vertical="center" wrapText="1"/>
    </xf>
    <xf numFmtId="0" fontId="0" fillId="6" borderId="0" xfId="0" applyFill="1" applyAlignment="1">
      <alignment vertical="center"/>
    </xf>
    <xf numFmtId="0" fontId="7" fillId="0" borderId="48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/>
    </xf>
    <xf numFmtId="49" fontId="18" fillId="6" borderId="63" xfId="7" applyNumberFormat="1" applyFont="1" applyFill="1" applyBorder="1" applyAlignment="1">
      <alignment horizontal="center" vertical="center" wrapText="1"/>
    </xf>
    <xf numFmtId="49" fontId="18" fillId="6" borderId="48" xfId="7" applyNumberFormat="1" applyFont="1" applyFill="1" applyBorder="1" applyAlignment="1">
      <alignment horizontal="center" vertical="center" wrapText="1"/>
    </xf>
    <xf numFmtId="49" fontId="18" fillId="6" borderId="52" xfId="7" applyNumberFormat="1" applyFont="1" applyFill="1" applyBorder="1" applyAlignment="1">
      <alignment horizontal="center" vertical="center" wrapText="1"/>
    </xf>
    <xf numFmtId="0" fontId="10" fillId="2" borderId="8" xfId="7" applyFont="1" applyFill="1" applyBorder="1" applyAlignment="1">
      <alignment horizontal="center" vertical="center" wrapText="1"/>
    </xf>
    <xf numFmtId="0" fontId="16" fillId="0" borderId="10" xfId="7" applyFont="1" applyBorder="1" applyAlignment="1">
      <alignment vertical="center"/>
    </xf>
    <xf numFmtId="0" fontId="10" fillId="2" borderId="9" xfId="7" applyFont="1" applyFill="1" applyBorder="1" applyAlignment="1">
      <alignment horizontal="center" vertical="center" wrapText="1"/>
    </xf>
    <xf numFmtId="0" fontId="16" fillId="0" borderId="11" xfId="7" applyFont="1" applyBorder="1" applyAlignment="1">
      <alignment vertical="center"/>
    </xf>
    <xf numFmtId="49" fontId="18" fillId="11" borderId="24" xfId="7" applyNumberFormat="1" applyFont="1" applyFill="1" applyBorder="1" applyAlignment="1">
      <alignment horizontal="center" vertical="center" wrapText="1"/>
    </xf>
    <xf numFmtId="49" fontId="18" fillId="11" borderId="64" xfId="7" applyNumberFormat="1" applyFont="1" applyFill="1" applyBorder="1" applyAlignment="1">
      <alignment horizontal="center" vertical="center" wrapText="1"/>
    </xf>
    <xf numFmtId="0" fontId="5" fillId="6" borderId="19" xfId="7" applyFont="1" applyFill="1" applyAlignment="1">
      <alignment vertical="center" wrapText="1"/>
    </xf>
    <xf numFmtId="0" fontId="0" fillId="6" borderId="19" xfId="7" applyFont="1" applyFill="1" applyAlignment="1">
      <alignment vertical="center"/>
    </xf>
    <xf numFmtId="49" fontId="18" fillId="6" borderId="24" xfId="7" applyNumberFormat="1" applyFont="1" applyFill="1" applyBorder="1" applyAlignment="1">
      <alignment horizontal="center" vertical="center" wrapText="1"/>
    </xf>
    <xf numFmtId="49" fontId="18" fillId="6" borderId="64" xfId="7" applyNumberFormat="1" applyFont="1" applyFill="1" applyBorder="1" applyAlignment="1">
      <alignment horizontal="center" vertical="center" wrapText="1"/>
    </xf>
    <xf numFmtId="49" fontId="18" fillId="6" borderId="25" xfId="7" applyNumberFormat="1" applyFont="1" applyFill="1" applyBorder="1" applyAlignment="1">
      <alignment horizontal="center" vertical="center" wrapText="1"/>
    </xf>
    <xf numFmtId="49" fontId="18" fillId="11" borderId="25" xfId="7" applyNumberFormat="1" applyFont="1" applyFill="1" applyBorder="1" applyAlignment="1">
      <alignment horizontal="center" vertical="center" wrapText="1"/>
    </xf>
    <xf numFmtId="49" fontId="18" fillId="11" borderId="48" xfId="7" applyNumberFormat="1" applyFont="1" applyFill="1" applyBorder="1" applyAlignment="1">
      <alignment horizontal="center" vertical="center" wrapText="1"/>
    </xf>
    <xf numFmtId="0" fontId="31" fillId="8" borderId="19" xfId="0" applyFont="1" applyFill="1" applyBorder="1" applyAlignment="1">
      <alignment vertical="center" wrapText="1"/>
    </xf>
    <xf numFmtId="0" fontId="31" fillId="8" borderId="19" xfId="0" applyFont="1" applyFill="1" applyBorder="1" applyAlignment="1">
      <alignment wrapText="1"/>
    </xf>
    <xf numFmtId="0" fontId="31" fillId="8" borderId="19" xfId="0" applyFont="1" applyFill="1" applyBorder="1" applyAlignment="1">
      <alignment horizontal="left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59" xfId="0" applyFont="1" applyBorder="1" applyAlignment="1">
      <alignment horizontal="center" vertical="center" wrapText="1"/>
    </xf>
    <xf numFmtId="0" fontId="39" fillId="0" borderId="55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 wrapText="1"/>
    </xf>
    <xf numFmtId="0" fontId="39" fillId="0" borderId="56" xfId="0" applyFont="1" applyBorder="1" applyAlignment="1">
      <alignment horizontal="center" vertical="center" wrapText="1"/>
    </xf>
    <xf numFmtId="0" fontId="39" fillId="0" borderId="58" xfId="0" applyFont="1" applyBorder="1" applyAlignment="1">
      <alignment horizontal="center" vertical="center" wrapText="1"/>
    </xf>
  </cellXfs>
  <cellStyles count="8">
    <cellStyle name="Moneda" xfId="6" builtinId="4"/>
    <cellStyle name="Moneda 2" xfId="3" xr:uid="{A2AA0160-2C77-4ACA-9E48-0AEDFF694F34}"/>
    <cellStyle name="Normal" xfId="0" builtinId="0"/>
    <cellStyle name="Normal 2" xfId="2" xr:uid="{C921AD69-8A05-41B7-A005-06FD67B5C0BB}"/>
    <cellStyle name="Normal 2 3" xfId="4" xr:uid="{8268D6C7-A6D8-4AC1-9A48-3D41D5D20D6A}"/>
    <cellStyle name="Normal 3" xfId="7" xr:uid="{DCA39062-067B-4DE9-9A61-D41A8233D892}"/>
    <cellStyle name="Normal 7" xfId="5" xr:uid="{A7249BCA-029E-4F26-98FC-046B8E0D7A9B}"/>
    <cellStyle name="Normal_FORMATO LICITACION CONVENCION 2009" xfId="1" xr:uid="{FCCC8BB6-FC2C-464E-9D87-7231EA1207EE}"/>
  </cellStyles>
  <dxfs count="0"/>
  <tableStyles count="0" defaultTableStyle="TableStyleMedium2" defaultPivotStyle="PivotStyleLight16"/>
  <colors>
    <mruColors>
      <color rgb="FF3399FF"/>
      <color rgb="FF17A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4</xdr:row>
      <xdr:rowOff>2714</xdr:rowOff>
    </xdr:from>
    <xdr:to>
      <xdr:col>10</xdr:col>
      <xdr:colOff>1389063</xdr:colOff>
      <xdr:row>7</xdr:row>
      <xdr:rowOff>105611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4BBD7C-DD21-4F7E-AC31-375AD2461E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8839200" y="879014"/>
          <a:ext cx="1357313" cy="626772"/>
        </a:xfrm>
        <a:prstGeom prst="rect">
          <a:avLst/>
        </a:prstGeom>
      </xdr:spPr>
    </xdr:pic>
    <xdr:clientData/>
  </xdr:twoCellAnchor>
  <xdr:twoCellAnchor editAs="oneCell">
    <xdr:from>
      <xdr:col>10</xdr:col>
      <xdr:colOff>1416844</xdr:colOff>
      <xdr:row>4</xdr:row>
      <xdr:rowOff>32544</xdr:rowOff>
    </xdr:from>
    <xdr:to>
      <xdr:col>11</xdr:col>
      <xdr:colOff>431433</xdr:colOff>
      <xdr:row>7</xdr:row>
      <xdr:rowOff>124365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ACCFDD-60CA-4307-A9FA-5DEACAB5F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4294" y="908844"/>
          <a:ext cx="1040239" cy="615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8</xdr:col>
      <xdr:colOff>54521</xdr:colOff>
      <xdr:row>5</xdr:row>
      <xdr:rowOff>128752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552ED6-D1F0-4919-97CB-C8346724B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302930" y="585998"/>
          <a:ext cx="949816" cy="4635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254377</xdr:colOff>
      <xdr:row>5</xdr:row>
      <xdr:rowOff>175193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54A18A-1828-499F-8CF0-BEBFA60B2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558800"/>
          <a:ext cx="940177" cy="53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8</xdr:col>
      <xdr:colOff>54521</xdr:colOff>
      <xdr:row>5</xdr:row>
      <xdr:rowOff>128752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DF7A7-FAED-498D-9607-543B5D5307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302930" y="585998"/>
          <a:ext cx="949816" cy="4635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254377</xdr:colOff>
      <xdr:row>5</xdr:row>
      <xdr:rowOff>175193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BD1932-1A28-49EC-9E68-2EAC88C13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558800"/>
          <a:ext cx="940177" cy="53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317500</xdr:colOff>
      <xdr:row>0</xdr:row>
      <xdr:rowOff>165100</xdr:rowOff>
    </xdr:from>
    <xdr:to>
      <xdr:col>4</xdr:col>
      <xdr:colOff>441888</xdr:colOff>
      <xdr:row>0</xdr:row>
      <xdr:rowOff>706725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75D96F17-1F28-4AED-86CD-D53E3656D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2050" y="165100"/>
          <a:ext cx="943538" cy="5416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0</xdr:row>
      <xdr:rowOff>203200</xdr:rowOff>
    </xdr:from>
    <xdr:to>
      <xdr:col>5</xdr:col>
      <xdr:colOff>989783</xdr:colOff>
      <xdr:row>0</xdr:row>
      <xdr:rowOff>669692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B4613118-A57B-4EEF-BFA5-E5BF06E1C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5346700" y="203200"/>
          <a:ext cx="951683" cy="4664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7</xdr:col>
      <xdr:colOff>895896</xdr:colOff>
      <xdr:row>5</xdr:row>
      <xdr:rowOff>135102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8B285-0D0C-4799-8C48-07EB751105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087030" y="585998"/>
          <a:ext cx="949816" cy="4635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286127</xdr:colOff>
      <xdr:row>6</xdr:row>
      <xdr:rowOff>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FFEE11-13F9-49BA-9442-4B2CEC704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100" y="558800"/>
          <a:ext cx="940177" cy="537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7</xdr:col>
      <xdr:colOff>895896</xdr:colOff>
      <xdr:row>5</xdr:row>
      <xdr:rowOff>135102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E0D38D-45CF-429C-8736-8332369ED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553755" y="589173"/>
          <a:ext cx="1029191" cy="46985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286127</xdr:colOff>
      <xdr:row>6</xdr:row>
      <xdr:rowOff>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134547-52ED-452D-840E-2A29D85BDAF1}"/>
            </a:ext>
            <a:ext uri="{147F2762-F138-4A5C-976F-8EAC2B608ADB}">
              <a16:predDERef xmlns:a16="http://schemas.microsoft.com/office/drawing/2014/main" pred="{44E0D38D-45CF-429C-8736-8332369E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561975"/>
          <a:ext cx="971927" cy="5466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0</xdr:row>
      <xdr:rowOff>133350</xdr:rowOff>
    </xdr:from>
    <xdr:to>
      <xdr:col>3</xdr:col>
      <xdr:colOff>1114988</xdr:colOff>
      <xdr:row>0</xdr:row>
      <xdr:rowOff>674975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7CA8707-8E69-4105-87FF-17695DFD9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133350"/>
          <a:ext cx="943538" cy="541625"/>
        </a:xfrm>
        <a:prstGeom prst="rect">
          <a:avLst/>
        </a:prstGeom>
      </xdr:spPr>
    </xdr:pic>
    <xdr:clientData/>
  </xdr:twoCellAnchor>
  <xdr:twoCellAnchor editAs="oneCell">
    <xdr:from>
      <xdr:col>4</xdr:col>
      <xdr:colOff>850900</xdr:colOff>
      <xdr:row>0</xdr:row>
      <xdr:rowOff>215900</xdr:rowOff>
    </xdr:from>
    <xdr:to>
      <xdr:col>5</xdr:col>
      <xdr:colOff>602433</xdr:colOff>
      <xdr:row>0</xdr:row>
      <xdr:rowOff>682392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2BA6ED6-A25E-4DD2-9885-929F5B592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5321300" y="215900"/>
          <a:ext cx="951683" cy="4664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8</xdr:col>
      <xdr:colOff>133896</xdr:colOff>
      <xdr:row>5</xdr:row>
      <xdr:rowOff>135102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213AE7-8E0D-41E4-B600-8FC0748851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087030" y="585998"/>
          <a:ext cx="949816" cy="4635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286127</xdr:colOff>
      <xdr:row>6</xdr:row>
      <xdr:rowOff>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B8325E-A95C-434C-AFEF-01157B32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100" y="558800"/>
          <a:ext cx="940177" cy="5371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676330</xdr:colOff>
      <xdr:row>3</xdr:row>
      <xdr:rowOff>27198</xdr:rowOff>
    </xdr:from>
    <xdr:to>
      <xdr:col>8</xdr:col>
      <xdr:colOff>133896</xdr:colOff>
      <xdr:row>5</xdr:row>
      <xdr:rowOff>135102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C47FB7-A36C-4C38-BA99-74F9B2A91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10553755" y="589173"/>
          <a:ext cx="1029191" cy="46985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286127</xdr:colOff>
      <xdr:row>6</xdr:row>
      <xdr:rowOff>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535DB5-3BD9-4E2D-B528-ADBEC8677FE4}"/>
            </a:ext>
            <a:ext uri="{147F2762-F138-4A5C-976F-8EAC2B608ADB}">
              <a16:predDERef xmlns:a16="http://schemas.microsoft.com/office/drawing/2014/main" pred="{E7C47FB7-A36C-4C38-BA99-74F9B2A91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561975"/>
          <a:ext cx="971927" cy="5466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0</xdr:row>
      <xdr:rowOff>222250</xdr:rowOff>
    </xdr:from>
    <xdr:to>
      <xdr:col>5</xdr:col>
      <xdr:colOff>589733</xdr:colOff>
      <xdr:row>0</xdr:row>
      <xdr:rowOff>688742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9DB895-32CA-4978-9993-66D2FCB520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90" r="632" b="28623"/>
        <a:stretch>
          <a:fillRect/>
        </a:stretch>
      </xdr:blipFill>
      <xdr:spPr>
        <a:xfrm>
          <a:off x="5308600" y="222250"/>
          <a:ext cx="951683" cy="466492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0</xdr:row>
      <xdr:rowOff>190500</xdr:rowOff>
    </xdr:from>
    <xdr:to>
      <xdr:col>3</xdr:col>
      <xdr:colOff>1076888</xdr:colOff>
      <xdr:row>0</xdr:row>
      <xdr:rowOff>732125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446D57-ECC5-4F38-900D-EF7A1C56E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7900" y="190500"/>
          <a:ext cx="943538" cy="54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8"/>
  <sheetViews>
    <sheetView showGridLines="0" tabSelected="1" zoomScale="70" zoomScaleNormal="70" workbookViewId="0">
      <selection activeCell="B6" sqref="B6"/>
    </sheetView>
  </sheetViews>
  <sheetFormatPr defaultColWidth="14.42578125" defaultRowHeight="15" customHeight="1"/>
  <cols>
    <col min="1" max="1" width="8.7109375" customWidth="1"/>
    <col min="2" max="2" width="28.140625" customWidth="1"/>
    <col min="3" max="8" width="38.28515625" customWidth="1"/>
    <col min="9" max="9" width="33" customWidth="1"/>
    <col min="10" max="10" width="30.5703125" customWidth="1"/>
    <col min="11" max="11" width="31.85546875" customWidth="1"/>
    <col min="12" max="12" width="8.7109375" customWidth="1"/>
    <col min="13" max="31" width="10" customWidth="1"/>
  </cols>
  <sheetData>
    <row r="2" spans="2:10" ht="26.25" customHeight="1">
      <c r="B2" s="3" t="s">
        <v>0</v>
      </c>
      <c r="C2" s="359"/>
      <c r="D2" s="359"/>
      <c r="E2" s="359"/>
      <c r="F2" s="359"/>
      <c r="G2" s="359"/>
      <c r="H2" s="359"/>
      <c r="I2" s="359"/>
      <c r="J2" s="359"/>
    </row>
    <row r="3" spans="2:10" ht="15" customHeight="1">
      <c r="B3" s="3" t="s">
        <v>1</v>
      </c>
      <c r="C3" s="360"/>
      <c r="D3" s="360"/>
      <c r="E3" s="360"/>
      <c r="F3" s="360"/>
      <c r="G3" s="360"/>
      <c r="H3" s="360"/>
      <c r="I3" s="360"/>
      <c r="J3" s="360"/>
    </row>
    <row r="4" spans="2:10" ht="13.5">
      <c r="B4" s="3" t="s">
        <v>2</v>
      </c>
      <c r="C4" s="358" t="s">
        <v>3</v>
      </c>
      <c r="D4" s="358"/>
      <c r="E4" s="358"/>
      <c r="F4" s="358"/>
      <c r="G4" s="358"/>
      <c r="H4" s="358"/>
      <c r="I4" s="358"/>
      <c r="J4" s="358"/>
    </row>
    <row r="5" spans="2:10" ht="13.5">
      <c r="B5" s="3" t="s">
        <v>4</v>
      </c>
      <c r="C5" s="358"/>
      <c r="D5" s="358"/>
      <c r="E5" s="358"/>
      <c r="F5" s="358"/>
      <c r="G5" s="358"/>
      <c r="H5" s="358"/>
      <c r="I5" s="358"/>
      <c r="J5" s="358"/>
    </row>
    <row r="6" spans="2:10" ht="13.5">
      <c r="B6" s="3" t="s">
        <v>5</v>
      </c>
      <c r="C6" s="361" t="s">
        <v>6</v>
      </c>
      <c r="D6" s="361"/>
      <c r="E6" s="361"/>
      <c r="F6" s="361"/>
      <c r="G6" s="361"/>
      <c r="H6" s="361"/>
      <c r="I6" s="361"/>
      <c r="J6" s="361"/>
    </row>
    <row r="7" spans="2:10" ht="13.5">
      <c r="B7" s="3" t="s">
        <v>7</v>
      </c>
      <c r="C7" s="358" t="s">
        <v>8</v>
      </c>
      <c r="D7" s="358"/>
      <c r="E7" s="358"/>
      <c r="F7" s="358"/>
      <c r="G7" s="358"/>
      <c r="H7" s="358"/>
      <c r="I7" s="358"/>
      <c r="J7" s="358"/>
    </row>
    <row r="8" spans="2:10" ht="13.5">
      <c r="B8" s="3" t="s">
        <v>9</v>
      </c>
      <c r="C8" s="358" t="s">
        <v>8</v>
      </c>
      <c r="D8" s="358"/>
      <c r="E8" s="358"/>
      <c r="F8" s="358"/>
      <c r="G8" s="358"/>
      <c r="H8" s="358"/>
      <c r="I8" s="358"/>
      <c r="J8" s="358"/>
    </row>
    <row r="9" spans="2:10" ht="13.5">
      <c r="B9" s="3" t="s">
        <v>10</v>
      </c>
      <c r="C9" s="358">
        <v>105</v>
      </c>
      <c r="D9" s="358"/>
      <c r="E9" s="358"/>
      <c r="F9" s="358"/>
      <c r="G9" s="358"/>
      <c r="H9" s="358"/>
      <c r="I9" s="358"/>
      <c r="J9" s="358"/>
    </row>
    <row r="10" spans="2:10" ht="14.25" customHeight="1">
      <c r="B10" s="3" t="s">
        <v>11</v>
      </c>
      <c r="C10" s="358"/>
      <c r="D10" s="358"/>
      <c r="E10" s="358"/>
      <c r="F10" s="358"/>
      <c r="G10" s="358"/>
      <c r="H10" s="358"/>
      <c r="I10" s="358"/>
      <c r="J10" s="358"/>
    </row>
    <row r="11" spans="2:10" ht="15" customHeight="1">
      <c r="B11" s="3" t="s">
        <v>12</v>
      </c>
      <c r="C11" s="358" t="s">
        <v>13</v>
      </c>
      <c r="D11" s="358"/>
      <c r="E11" s="358"/>
      <c r="F11" s="358"/>
      <c r="G11" s="358"/>
      <c r="H11" s="358"/>
      <c r="I11" s="358"/>
      <c r="J11" s="358"/>
    </row>
    <row r="12" spans="2:10" ht="15" customHeight="1">
      <c r="B12" s="3" t="s">
        <v>14</v>
      </c>
      <c r="C12" s="358"/>
      <c r="D12" s="358"/>
      <c r="E12" s="358"/>
      <c r="F12" s="358"/>
      <c r="G12" s="358"/>
      <c r="H12" s="358"/>
      <c r="I12" s="358"/>
      <c r="J12" s="358"/>
    </row>
    <row r="13" spans="2:10" ht="15" customHeight="1">
      <c r="B13" s="4"/>
      <c r="C13" s="5"/>
      <c r="D13" s="5"/>
      <c r="E13" s="5"/>
      <c r="F13" s="5"/>
      <c r="G13" s="5"/>
      <c r="H13" s="5"/>
      <c r="I13" s="5"/>
      <c r="J13" s="5"/>
    </row>
    <row r="14" spans="2:10" ht="15" customHeight="1">
      <c r="B14" s="4"/>
      <c r="C14" s="346"/>
      <c r="D14" s="346"/>
      <c r="E14" s="346"/>
      <c r="F14" s="346"/>
      <c r="G14" s="346"/>
      <c r="H14" s="346"/>
      <c r="I14" s="346"/>
      <c r="J14" s="5"/>
    </row>
    <row r="15" spans="2:10" ht="15.75" customHeight="1">
      <c r="B15" s="345"/>
      <c r="C15" s="362" t="s">
        <v>15</v>
      </c>
      <c r="D15" s="362"/>
      <c r="E15" s="362"/>
      <c r="F15" s="362"/>
      <c r="G15" s="362"/>
      <c r="H15" s="363"/>
      <c r="I15" s="344" t="s">
        <v>16</v>
      </c>
      <c r="J15" s="348"/>
    </row>
    <row r="16" spans="2:10">
      <c r="B16" s="7" t="s">
        <v>2</v>
      </c>
      <c r="C16" s="343" t="s">
        <v>3</v>
      </c>
      <c r="D16" s="343" t="s">
        <v>3</v>
      </c>
      <c r="E16" s="343" t="s">
        <v>3</v>
      </c>
      <c r="F16" s="343" t="s">
        <v>3</v>
      </c>
      <c r="G16" s="343" t="s">
        <v>3</v>
      </c>
      <c r="H16" s="343" t="s">
        <v>3</v>
      </c>
      <c r="I16" s="347"/>
      <c r="J16" s="6"/>
    </row>
    <row r="17" spans="2:9" ht="15.75" customHeight="1">
      <c r="B17" s="13" t="s">
        <v>7</v>
      </c>
      <c r="C17" s="125" t="s">
        <v>17</v>
      </c>
      <c r="D17" s="125" t="s">
        <v>17</v>
      </c>
      <c r="E17" s="125" t="s">
        <v>18</v>
      </c>
      <c r="F17" s="125" t="s">
        <v>18</v>
      </c>
      <c r="G17" s="125" t="s">
        <v>19</v>
      </c>
      <c r="H17" s="125" t="s">
        <v>19</v>
      </c>
      <c r="I17" s="130"/>
    </row>
    <row r="18" spans="2:9">
      <c r="B18" s="9" t="s">
        <v>9</v>
      </c>
      <c r="C18" s="95" t="s">
        <v>20</v>
      </c>
      <c r="D18" s="95" t="s">
        <v>21</v>
      </c>
      <c r="E18" s="95" t="s">
        <v>22</v>
      </c>
      <c r="F18" s="95" t="s">
        <v>21</v>
      </c>
      <c r="G18" s="95" t="s">
        <v>23</v>
      </c>
      <c r="H18" s="95" t="s">
        <v>24</v>
      </c>
      <c r="I18" s="95"/>
    </row>
    <row r="19" spans="2:9" ht="15.75" customHeight="1">
      <c r="B19" s="13" t="s">
        <v>10</v>
      </c>
      <c r="C19" s="8">
        <v>105</v>
      </c>
      <c r="D19" s="8">
        <v>105</v>
      </c>
      <c r="E19" s="8">
        <v>105</v>
      </c>
      <c r="F19" s="8">
        <v>105</v>
      </c>
      <c r="G19" s="8">
        <v>105</v>
      </c>
      <c r="H19" s="8">
        <v>105</v>
      </c>
      <c r="I19" s="8"/>
    </row>
    <row r="20" spans="2:9" ht="15.75" customHeight="1">
      <c r="B20" s="13" t="s">
        <v>25</v>
      </c>
      <c r="C20" s="126" t="s">
        <v>26</v>
      </c>
      <c r="D20" s="126" t="s">
        <v>26</v>
      </c>
      <c r="E20" s="126" t="s">
        <v>26</v>
      </c>
      <c r="F20" s="126" t="s">
        <v>26</v>
      </c>
      <c r="G20" s="126" t="s">
        <v>26</v>
      </c>
      <c r="H20" s="126" t="s">
        <v>26</v>
      </c>
      <c r="I20" s="92"/>
    </row>
    <row r="21" spans="2:9" ht="15" customHeight="1">
      <c r="B21" s="88" t="s">
        <v>27</v>
      </c>
      <c r="C21" s="94">
        <f>'CARTAGENA RADISSON'!I31</f>
        <v>49787</v>
      </c>
      <c r="D21" s="94">
        <f>'CARTAGENA INTERCONTINENTAL'!I27</f>
        <v>49181</v>
      </c>
      <c r="E21" s="94">
        <f>'PANAMÁ Westin'!I29</f>
        <v>65503</v>
      </c>
      <c r="F21" s="94">
        <f>'PANAMÁ INTERCONTI'!I29</f>
        <v>56067.4</v>
      </c>
      <c r="G21" s="94">
        <f>CHILESheraton!I29</f>
        <v>56697</v>
      </c>
      <c r="H21" s="94">
        <f>CHILEDoubletree!I29</f>
        <v>35550</v>
      </c>
      <c r="I21" s="90">
        <v>0</v>
      </c>
    </row>
    <row r="22" spans="2:9" ht="15" customHeight="1">
      <c r="B22" s="13" t="s">
        <v>28</v>
      </c>
      <c r="C22" s="90">
        <f>'CARTAGENA RADISSON'!I57</f>
        <v>215682.5</v>
      </c>
      <c r="D22" s="90">
        <f>'CARTAGENA INTERCONTINENTAL'!I53</f>
        <v>173916.79999999999</v>
      </c>
      <c r="E22" s="90">
        <f>'PANAMÁ Westin'!I43</f>
        <v>46730.25</v>
      </c>
      <c r="F22" s="90">
        <f>'PANAMÁ INTERCONTI'!I43</f>
        <v>49145.25</v>
      </c>
      <c r="G22" s="90">
        <f>CHILESheraton!I43</f>
        <v>86094.75</v>
      </c>
      <c r="H22" s="90">
        <f>CHILEDoubletree!I43</f>
        <v>92132.25</v>
      </c>
      <c r="I22" s="90">
        <v>0</v>
      </c>
    </row>
    <row r="23" spans="2:9" ht="15" customHeight="1">
      <c r="B23" s="13" t="s">
        <v>29</v>
      </c>
      <c r="C23" s="90">
        <f>'CARTAGENA RADISSON'!I65</f>
        <v>57426</v>
      </c>
      <c r="D23" s="90">
        <f>'CARTAGENA INTERCONTINENTAL'!I61</f>
        <v>58526</v>
      </c>
      <c r="E23" s="90">
        <f>'PANAMÁ Westin'!I51</f>
        <v>10026.25</v>
      </c>
      <c r="F23" s="90">
        <f>'PANAMÁ INTERCONTI'!I51</f>
        <v>10026.25</v>
      </c>
      <c r="G23" s="90">
        <f>CHILESheraton!I51</f>
        <v>24171.25</v>
      </c>
      <c r="H23" s="90">
        <f>CHILEDoubletree!I51</f>
        <v>20548.75</v>
      </c>
      <c r="I23" s="90">
        <v>0</v>
      </c>
    </row>
    <row r="24" spans="2:9" ht="15" customHeight="1">
      <c r="B24" s="13" t="s">
        <v>30</v>
      </c>
      <c r="C24" s="90">
        <f>'CARTAGENA RADISSON'!I108</f>
        <v>71084</v>
      </c>
      <c r="D24" s="90">
        <f>'CARTAGENA INTERCONTINENTAL'!I104</f>
        <v>70686</v>
      </c>
      <c r="E24" s="90">
        <f>'PANAMÁ Westin'!I104</f>
        <v>48894</v>
      </c>
      <c r="F24" s="90">
        <f>'PANAMÁ INTERCONTI'!I104</f>
        <v>48894</v>
      </c>
      <c r="G24" s="90">
        <f>CHILESheraton!I103</f>
        <v>45909</v>
      </c>
      <c r="H24" s="90">
        <f>CHILEDoubletree!I103</f>
        <v>48609</v>
      </c>
      <c r="I24" s="90">
        <v>0</v>
      </c>
    </row>
    <row r="25" spans="2:9" ht="15" customHeight="1">
      <c r="B25" s="89" t="s">
        <v>31</v>
      </c>
      <c r="C25" s="90">
        <f>+'CARTAGENA RADISSON'!F112</f>
        <v>0</v>
      </c>
      <c r="D25" s="90">
        <f>+'CARTAGENA INTERCONTINENTAL'!F108</f>
        <v>0</v>
      </c>
      <c r="E25" s="90">
        <f>+'PANAMÁ Westin'!F108</f>
        <v>0</v>
      </c>
      <c r="F25" s="90">
        <f>+'PANAMÁ INTERCONTI'!F108</f>
        <v>0</v>
      </c>
      <c r="G25" s="90">
        <f>+CHILESheraton!F107</f>
        <v>0</v>
      </c>
      <c r="H25" s="90">
        <f>+CHILEDoubletree!F107</f>
        <v>0</v>
      </c>
      <c r="I25" s="90">
        <v>0</v>
      </c>
    </row>
    <row r="26" spans="2:9" ht="15" customHeight="1">
      <c r="B26" s="89" t="s">
        <v>32</v>
      </c>
      <c r="C26" s="90">
        <f>+'CARTAGENA RADISSON'!F116</f>
        <v>0</v>
      </c>
      <c r="D26" s="90">
        <f>+'CARTAGENA INTERCONTINENTAL'!F112</f>
        <v>0</v>
      </c>
      <c r="E26" s="90">
        <f>+'PANAMÁ Westin'!F112</f>
        <v>0</v>
      </c>
      <c r="F26" s="90">
        <f>+'PANAMÁ INTERCONTI'!F112</f>
        <v>0</v>
      </c>
      <c r="G26" s="90">
        <f>+CHILESheraton!F111</f>
        <v>0</v>
      </c>
      <c r="H26" s="90">
        <f>+CHILEDoubletree!F111</f>
        <v>0</v>
      </c>
      <c r="I26" s="90">
        <v>0</v>
      </c>
    </row>
    <row r="27" spans="2:9" ht="15" customHeight="1">
      <c r="B27" s="89" t="s">
        <v>33</v>
      </c>
      <c r="C27" s="90">
        <f>+'CARTAGENA RADISSON'!F120</f>
        <v>0</v>
      </c>
      <c r="D27" s="90">
        <f>+'CARTAGENA INTERCONTINENTAL'!F116</f>
        <v>0</v>
      </c>
      <c r="E27" s="90">
        <f>+'PANAMÁ Westin'!F116</f>
        <v>0</v>
      </c>
      <c r="F27" s="90">
        <f>+'PANAMÁ INTERCONTI'!F116</f>
        <v>0</v>
      </c>
      <c r="G27" s="90">
        <f>+CHILESheraton!F115</f>
        <v>0</v>
      </c>
      <c r="H27" s="90">
        <f>+CHILEDoubletree!F115</f>
        <v>0</v>
      </c>
      <c r="I27" s="90">
        <v>0</v>
      </c>
    </row>
    <row r="28" spans="2:9" ht="15" customHeight="1">
      <c r="B28" s="89" t="s">
        <v>34</v>
      </c>
      <c r="C28" s="90">
        <f>+'CARTAGENA RADISSON'!F124</f>
        <v>0</v>
      </c>
      <c r="D28" s="90">
        <f>+'CARTAGENA INTERCONTINENTAL'!F120</f>
        <v>0</v>
      </c>
      <c r="E28" s="90">
        <f>+'PANAMÁ Westin'!F120</f>
        <v>0</v>
      </c>
      <c r="F28" s="90">
        <f>+'PANAMÁ INTERCONTI'!F120</f>
        <v>0</v>
      </c>
      <c r="G28" s="90">
        <f>+CHILESheraton!F119</f>
        <v>0</v>
      </c>
      <c r="H28" s="90">
        <f>+CHILEDoubletree!F119</f>
        <v>0</v>
      </c>
      <c r="I28" s="90">
        <v>0</v>
      </c>
    </row>
    <row r="29" spans="2:9" ht="15" customHeight="1">
      <c r="B29" s="13" t="s">
        <v>35</v>
      </c>
      <c r="C29" s="90">
        <f>'CARTAGENA RADISSON'!I160</f>
        <v>107944</v>
      </c>
      <c r="D29" s="90">
        <f>'CARTAGENA INTERCONTINENTAL'!I156</f>
        <v>100069</v>
      </c>
      <c r="E29" s="90">
        <f>'PANAMÁ Westin'!I140</f>
        <v>114020</v>
      </c>
      <c r="F29" s="90">
        <f>'PANAMÁ INTERCONTI'!I140</f>
        <v>114020</v>
      </c>
      <c r="G29" s="90">
        <f>CHILESheraton!I139</f>
        <v>92895</v>
      </c>
      <c r="H29" s="90">
        <f>CHILEDoubletree!I139</f>
        <v>92895</v>
      </c>
      <c r="I29" s="90">
        <v>0</v>
      </c>
    </row>
    <row r="30" spans="2:9" ht="15" customHeight="1">
      <c r="B30" s="13" t="s">
        <v>36</v>
      </c>
      <c r="C30" s="90">
        <f>'CARTAGENA RADISSON'!I170</f>
        <v>13440</v>
      </c>
      <c r="D30" s="90">
        <f>'CARTAGENA INTERCONTINENTAL'!I166</f>
        <v>13440</v>
      </c>
      <c r="E30" s="90">
        <f>'PANAMÁ Westin'!I170</f>
        <v>16800</v>
      </c>
      <c r="F30" s="90">
        <f>'PANAMÁ INTERCONTI'!I170</f>
        <v>16800</v>
      </c>
      <c r="G30" s="90">
        <f>CHILESheraton!I169</f>
        <v>15330</v>
      </c>
      <c r="H30" s="90">
        <f>CHILEDoubletree!I169</f>
        <v>15330</v>
      </c>
      <c r="I30" s="90">
        <v>0</v>
      </c>
    </row>
    <row r="31" spans="2:9" ht="15" customHeight="1">
      <c r="B31" s="13" t="s">
        <v>37</v>
      </c>
      <c r="C31" s="90">
        <f>'CARTAGENA RADISSON'!I197</f>
        <v>88451.344889892702</v>
      </c>
      <c r="D31" s="90">
        <f>'CARTAGENA INTERCONTINENTAL'!I192</f>
        <v>88451.344889892702</v>
      </c>
      <c r="E31" s="90">
        <f>'PANAMÁ Westin'!I196</f>
        <v>72389.05782044043</v>
      </c>
      <c r="F31" s="90">
        <f>'PANAMÁ INTERCONTI'!I196</f>
        <v>72389.05782044043</v>
      </c>
      <c r="G31" s="90">
        <f>CHILESheraton!I194</f>
        <v>81895.13</v>
      </c>
      <c r="H31" s="90">
        <f>CHILEDoubletree!I194</f>
        <v>81895.13</v>
      </c>
      <c r="I31" s="90">
        <v>0</v>
      </c>
    </row>
    <row r="32" spans="2:9" ht="15" customHeight="1">
      <c r="B32" s="13" t="s">
        <v>38</v>
      </c>
      <c r="C32" s="90">
        <f>'CARTAGENA RADISSON'!I208</f>
        <v>23160</v>
      </c>
      <c r="D32" s="90">
        <f>'CARTAGENA INTERCONTINENTAL'!I203</f>
        <v>23160</v>
      </c>
      <c r="E32" s="90">
        <f>'PANAMÁ Westin'!I208</f>
        <v>23160</v>
      </c>
      <c r="F32" s="90">
        <f>'PANAMÁ INTERCONTI'!I208</f>
        <v>23160</v>
      </c>
      <c r="G32" s="90">
        <f>CHILESheraton!I206</f>
        <v>23900</v>
      </c>
      <c r="H32" s="90">
        <f>CHILEDoubletree!I206</f>
        <v>23900</v>
      </c>
      <c r="I32" s="90">
        <v>0</v>
      </c>
    </row>
    <row r="33" spans="2:9" ht="14.25">
      <c r="B33" s="13" t="s">
        <v>39</v>
      </c>
      <c r="C33" s="91">
        <f>'CARTAGENA RADISSON'!I212</f>
        <v>29209.98</v>
      </c>
      <c r="D33" s="91">
        <f>'CARTAGENA INTERCONTINENTAL'!I207</f>
        <v>26588.039999999997</v>
      </c>
      <c r="E33" s="91">
        <f>'PANAMÁ Westin'!I212</f>
        <v>17738.52</v>
      </c>
      <c r="F33" s="91">
        <f>'PANAMÁ INTERCONTI'!I212</f>
        <v>17298.384000000002</v>
      </c>
      <c r="G33" s="91">
        <f>CHILESheraton!I210</f>
        <v>18467.16</v>
      </c>
      <c r="H33" s="91">
        <f>CHILEDoubletree!I210</f>
        <v>17486.34</v>
      </c>
      <c r="I33" s="91">
        <v>0</v>
      </c>
    </row>
    <row r="34" spans="2:9" ht="15.75" customHeight="1">
      <c r="B34" s="131"/>
      <c r="C34" s="11"/>
      <c r="D34" s="11"/>
      <c r="E34" s="11"/>
      <c r="F34" s="11"/>
      <c r="G34" s="11"/>
      <c r="H34" s="11"/>
      <c r="I34" s="11"/>
    </row>
    <row r="35" spans="2:9" ht="27.75">
      <c r="B35" s="10" t="s">
        <v>40</v>
      </c>
      <c r="C35" s="12">
        <f t="shared" ref="C35:G35" si="0">SUM(C21:C33)</f>
        <v>656184.82488989271</v>
      </c>
      <c r="D35" s="12">
        <f>SUM(D21:D33)</f>
        <v>604018.1848898927</v>
      </c>
      <c r="E35" s="12">
        <f t="shared" si="0"/>
        <v>415261.07782044046</v>
      </c>
      <c r="F35" s="12">
        <f>SUM(F21:F33)</f>
        <v>407800.34182044049</v>
      </c>
      <c r="G35" s="12">
        <f t="shared" si="0"/>
        <v>445359.29</v>
      </c>
      <c r="H35" s="12">
        <f>SUM(H21:H33)</f>
        <v>428346.47000000003</v>
      </c>
      <c r="I35" s="12">
        <f t="shared" ref="I35" si="1">SUM(I21:I33)</f>
        <v>0</v>
      </c>
    </row>
    <row r="36" spans="2:9" ht="15" customHeight="1">
      <c r="B36" s="1"/>
      <c r="C36" s="1"/>
      <c r="D36" s="1"/>
      <c r="E36" s="1"/>
      <c r="F36" s="1"/>
      <c r="G36" s="1"/>
      <c r="H36" s="1"/>
      <c r="I36" s="1"/>
    </row>
    <row r="37" spans="2:9" ht="13.5" customHeight="1">
      <c r="B37" s="13" t="s">
        <v>41</v>
      </c>
      <c r="C37" s="14">
        <f t="shared" ref="C37:G37" si="2">C35/C19</f>
        <v>6249.3792846656452</v>
      </c>
      <c r="D37" s="14">
        <f>D35/D19</f>
        <v>5752.5541418085022</v>
      </c>
      <c r="E37" s="14">
        <f t="shared" si="2"/>
        <v>3954.8674078137187</v>
      </c>
      <c r="F37" s="14">
        <f>F35/F19</f>
        <v>3883.8127792422902</v>
      </c>
      <c r="G37" s="14">
        <f t="shared" si="2"/>
        <v>4241.5170476190478</v>
      </c>
      <c r="H37" s="14">
        <f>H35/H19</f>
        <v>4079.4901904761909</v>
      </c>
      <c r="I37" s="14" t="e">
        <f t="shared" ref="I37" si="3">I35/I19</f>
        <v>#DIV/0!</v>
      </c>
    </row>
    <row r="38" spans="2:9" ht="12.75" customHeight="1">
      <c r="B38" s="2"/>
      <c r="C38" s="2"/>
      <c r="D38" s="2"/>
      <c r="E38" s="2"/>
      <c r="F38" s="2"/>
      <c r="G38" s="2"/>
      <c r="H38" s="2"/>
      <c r="I38" s="6"/>
    </row>
    <row r="39" spans="2:9" ht="12.75" customHeight="1">
      <c r="B39" s="13" t="s">
        <v>42</v>
      </c>
      <c r="C39" s="15"/>
      <c r="D39" s="15"/>
      <c r="E39" s="15"/>
      <c r="F39" s="15"/>
      <c r="G39" s="15"/>
      <c r="H39" s="15"/>
      <c r="I39" s="16" t="e">
        <f>#REF!-I35</f>
        <v>#REF!</v>
      </c>
    </row>
    <row r="40" spans="2:9" ht="12.75" customHeight="1">
      <c r="B40" s="13" t="s">
        <v>43</v>
      </c>
      <c r="C40" s="15"/>
      <c r="D40" s="15"/>
      <c r="E40" s="15"/>
      <c r="F40" s="15"/>
      <c r="G40" s="15"/>
      <c r="H40" s="15"/>
      <c r="I40" s="16" t="e">
        <f>I35-#REF!/1</f>
        <v>#REF!</v>
      </c>
    </row>
    <row r="42" spans="2:9" ht="15" customHeight="1">
      <c r="C42" s="127"/>
      <c r="D42" s="127"/>
      <c r="E42" s="127"/>
      <c r="F42" s="127"/>
      <c r="G42" s="127"/>
      <c r="H42" s="127"/>
      <c r="I42" s="128"/>
    </row>
    <row r="44" spans="2:9" ht="15" customHeight="1">
      <c r="C44" s="128"/>
      <c r="D44" s="128"/>
      <c r="E44" s="128"/>
      <c r="F44" s="128"/>
      <c r="G44" s="128"/>
      <c r="H44" s="128"/>
    </row>
    <row r="45" spans="2:9" ht="15" customHeight="1">
      <c r="I45" s="128"/>
    </row>
    <row r="47" spans="2:9" ht="15" customHeight="1">
      <c r="C47" s="129"/>
      <c r="D47" s="129"/>
      <c r="E47" s="129"/>
      <c r="F47" s="129"/>
      <c r="G47" s="129"/>
      <c r="H47" s="129"/>
      <c r="I47" s="128"/>
    </row>
    <row r="48" spans="2:9" ht="15" customHeight="1">
      <c r="C48" s="127"/>
      <c r="D48" s="127"/>
      <c r="E48" s="127"/>
      <c r="F48" s="127"/>
      <c r="G48" s="127"/>
      <c r="H48" s="127"/>
    </row>
  </sheetData>
  <mergeCells count="12">
    <mergeCell ref="C15:H15"/>
    <mergeCell ref="C8:J8"/>
    <mergeCell ref="C9:J9"/>
    <mergeCell ref="C10:J10"/>
    <mergeCell ref="C11:J11"/>
    <mergeCell ref="C12:J12"/>
    <mergeCell ref="C7:J7"/>
    <mergeCell ref="C2:J2"/>
    <mergeCell ref="C3:J3"/>
    <mergeCell ref="C4:J4"/>
    <mergeCell ref="C5:J5"/>
    <mergeCell ref="C6:J6"/>
  </mergeCells>
  <phoneticPr fontId="25" type="noConversion"/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E181-E9DC-4856-BB85-585E0877C087}">
  <sheetPr>
    <tabColor theme="4" tint="0.39997558519241921"/>
  </sheetPr>
  <dimension ref="A1:AC244"/>
  <sheetViews>
    <sheetView workbookViewId="0">
      <selection activeCell="B6" sqref="B5:B6"/>
    </sheetView>
  </sheetViews>
  <sheetFormatPr defaultRowHeight="15" customHeight="1"/>
  <cols>
    <col min="1" max="1" width="7.42578125" style="194" bestFit="1" customWidth="1"/>
    <col min="2" max="2" width="62.85546875" style="194" customWidth="1"/>
    <col min="3" max="3" width="39.5703125" style="194" customWidth="1"/>
    <col min="4" max="4" width="10" style="194" customWidth="1"/>
    <col min="5" max="5" width="10.28515625" style="194" bestFit="1" customWidth="1"/>
    <col min="6" max="6" width="21.28515625" style="194" bestFit="1" customWidth="1"/>
    <col min="7" max="7" width="12.140625" style="194" bestFit="1" customWidth="1"/>
    <col min="8" max="8" width="11.42578125" style="194" customWidth="1"/>
    <col min="9" max="9" width="15.28515625" style="194" bestFit="1" customWidth="1"/>
    <col min="10" max="29" width="8.7109375" style="194" customWidth="1"/>
    <col min="30" max="16384" width="9.140625" style="194"/>
  </cols>
  <sheetData>
    <row r="1" spans="1:9" ht="14.25" customHeight="1">
      <c r="A1" s="308"/>
      <c r="B1" s="309" t="s">
        <v>0</v>
      </c>
      <c r="C1" s="195" t="s">
        <v>44</v>
      </c>
      <c r="D1" s="308"/>
      <c r="E1" s="308"/>
      <c r="F1" s="310"/>
      <c r="G1" s="310"/>
      <c r="H1" s="311"/>
      <c r="I1" s="311"/>
    </row>
    <row r="2" spans="1:9" ht="14.25" customHeight="1">
      <c r="A2" s="308"/>
      <c r="B2" s="309" t="s">
        <v>1</v>
      </c>
      <c r="C2" s="196" t="s">
        <v>45</v>
      </c>
      <c r="D2" s="308"/>
      <c r="E2" s="308"/>
      <c r="F2" s="310"/>
      <c r="G2" s="311"/>
      <c r="H2" s="312"/>
      <c r="I2" s="312"/>
    </row>
    <row r="3" spans="1:9" ht="14.25" customHeight="1">
      <c r="A3" s="308"/>
      <c r="B3" s="309" t="s">
        <v>2</v>
      </c>
      <c r="C3" s="42" t="s">
        <v>3</v>
      </c>
      <c r="D3" s="308"/>
      <c r="E3" s="308"/>
      <c r="F3" s="310"/>
      <c r="G3" s="312"/>
      <c r="H3" s="312"/>
      <c r="I3" s="312"/>
    </row>
    <row r="4" spans="1:9" ht="14.25" customHeight="1">
      <c r="A4" s="308"/>
      <c r="B4" s="309" t="s">
        <v>4</v>
      </c>
      <c r="C4" s="42"/>
      <c r="D4" s="308"/>
      <c r="E4" s="308"/>
      <c r="F4" s="310"/>
      <c r="G4" s="312"/>
      <c r="H4" s="312"/>
      <c r="I4" s="312"/>
    </row>
    <row r="5" spans="1:9" ht="14.25" customHeight="1">
      <c r="A5" s="308"/>
      <c r="B5" s="309" t="s">
        <v>5</v>
      </c>
      <c r="C5" s="96" t="s">
        <v>46</v>
      </c>
      <c r="D5" s="308"/>
      <c r="E5" s="308"/>
      <c r="F5" s="310"/>
      <c r="G5" s="312"/>
      <c r="H5" s="313"/>
      <c r="I5" s="313"/>
    </row>
    <row r="6" spans="1:9" ht="14.25" customHeight="1">
      <c r="A6" s="308"/>
      <c r="B6" s="309" t="s">
        <v>7</v>
      </c>
      <c r="C6" s="42" t="s">
        <v>17</v>
      </c>
      <c r="D6" s="308"/>
      <c r="E6" s="308"/>
      <c r="F6" s="314"/>
      <c r="G6" s="310"/>
      <c r="H6" s="313"/>
      <c r="I6" s="310"/>
    </row>
    <row r="7" spans="1:9" ht="14.25" customHeight="1">
      <c r="A7" s="308"/>
      <c r="B7" s="309" t="s">
        <v>9</v>
      </c>
      <c r="C7" s="42" t="s">
        <v>47</v>
      </c>
      <c r="D7" s="308"/>
      <c r="E7" s="308"/>
      <c r="F7" s="314"/>
      <c r="G7" s="310"/>
      <c r="H7" s="313"/>
      <c r="I7" s="310"/>
    </row>
    <row r="8" spans="1:9" ht="14.25" customHeight="1">
      <c r="A8" s="308"/>
      <c r="B8" s="309" t="s">
        <v>10</v>
      </c>
      <c r="C8" s="42">
        <v>105</v>
      </c>
      <c r="D8" s="308"/>
      <c r="E8" s="308"/>
      <c r="F8" s="314"/>
      <c r="G8" s="310"/>
      <c r="H8" s="313"/>
      <c r="I8" s="310"/>
    </row>
    <row r="9" spans="1:9" ht="14.25" customHeight="1">
      <c r="A9" s="308"/>
      <c r="B9" s="309" t="s">
        <v>11</v>
      </c>
      <c r="C9" s="42"/>
      <c r="D9" s="314"/>
      <c r="E9" s="314"/>
      <c r="F9" s="314"/>
      <c r="G9" s="310"/>
      <c r="H9" s="313"/>
      <c r="I9" s="310"/>
    </row>
    <row r="10" spans="1:9" ht="14.25">
      <c r="A10" s="308"/>
      <c r="B10" s="309" t="s">
        <v>12</v>
      </c>
      <c r="C10" s="42" t="s">
        <v>48</v>
      </c>
      <c r="D10" s="308"/>
      <c r="E10" s="308"/>
      <c r="F10" s="315"/>
      <c r="G10" s="310"/>
      <c r="H10" s="310"/>
      <c r="I10" s="310"/>
    </row>
    <row r="11" spans="1:9" ht="14.25" customHeight="1">
      <c r="A11" s="308"/>
      <c r="B11" s="309" t="s">
        <v>14</v>
      </c>
      <c r="C11" s="42"/>
      <c r="D11" s="308"/>
      <c r="E11" s="308"/>
      <c r="F11" s="310"/>
      <c r="G11" s="310"/>
      <c r="H11" s="310"/>
      <c r="I11" s="310"/>
    </row>
    <row r="12" spans="1:9" ht="12.75" customHeight="1">
      <c r="A12" s="316"/>
      <c r="B12" s="317"/>
      <c r="C12" s="318"/>
      <c r="D12" s="319"/>
      <c r="E12" s="315"/>
      <c r="F12" s="310"/>
      <c r="G12" s="310"/>
      <c r="H12" s="310"/>
      <c r="I12" s="310"/>
    </row>
    <row r="13" spans="1:9" ht="12.75" customHeight="1">
      <c r="A13" s="367" t="s">
        <v>49</v>
      </c>
      <c r="B13" s="367" t="s">
        <v>50</v>
      </c>
      <c r="C13" s="197" t="s">
        <v>51</v>
      </c>
      <c r="D13" s="197" t="s">
        <v>49</v>
      </c>
      <c r="E13" s="197" t="s">
        <v>49</v>
      </c>
      <c r="F13" s="197" t="s">
        <v>52</v>
      </c>
      <c r="G13" s="198">
        <v>0.15</v>
      </c>
      <c r="H13" s="199" t="s">
        <v>35</v>
      </c>
      <c r="I13" s="369" t="s">
        <v>53</v>
      </c>
    </row>
    <row r="14" spans="1:9" ht="12.75" customHeight="1">
      <c r="A14" s="368"/>
      <c r="B14" s="368"/>
      <c r="C14" s="200" t="s">
        <v>54</v>
      </c>
      <c r="D14" s="200" t="s">
        <v>55</v>
      </c>
      <c r="E14" s="200" t="s">
        <v>56</v>
      </c>
      <c r="F14" s="200" t="s">
        <v>57</v>
      </c>
      <c r="G14" s="200" t="s">
        <v>58</v>
      </c>
      <c r="H14" s="200" t="s">
        <v>59</v>
      </c>
      <c r="I14" s="370"/>
    </row>
    <row r="15" spans="1:9" ht="12.75" customHeight="1">
      <c r="A15" s="201"/>
      <c r="B15" s="201"/>
      <c r="C15" s="320"/>
      <c r="D15" s="320"/>
      <c r="E15" s="320"/>
      <c r="F15" s="320"/>
      <c r="G15" s="320"/>
      <c r="H15" s="320"/>
      <c r="I15" s="202"/>
    </row>
    <row r="16" spans="1:9" ht="27.75">
      <c r="A16" s="203"/>
      <c r="B16" s="204" t="s">
        <v>60</v>
      </c>
      <c r="C16" s="205"/>
      <c r="D16" s="205"/>
      <c r="E16" s="205"/>
      <c r="F16" s="205"/>
      <c r="G16" s="205"/>
      <c r="H16" s="205"/>
      <c r="I16" s="206"/>
    </row>
    <row r="17" spans="1:9" ht="15" customHeight="1">
      <c r="A17" s="207" t="s">
        <v>61</v>
      </c>
      <c r="B17" s="208" t="s">
        <v>62</v>
      </c>
      <c r="C17" s="209">
        <v>207</v>
      </c>
      <c r="D17" s="210">
        <v>2</v>
      </c>
      <c r="E17" s="210">
        <v>1</v>
      </c>
      <c r="F17" s="211">
        <f>D17*E17*C17</f>
        <v>414</v>
      </c>
      <c r="G17" s="211">
        <f>F17*(0/100)</f>
        <v>0</v>
      </c>
      <c r="H17" s="211">
        <v>0</v>
      </c>
      <c r="I17" s="211">
        <f>SUM(F17:H17)</f>
        <v>414</v>
      </c>
    </row>
    <row r="18" spans="1:9" ht="15" customHeight="1">
      <c r="A18" s="364" t="s">
        <v>63</v>
      </c>
      <c r="B18" s="212" t="s">
        <v>62</v>
      </c>
      <c r="C18" s="213">
        <v>207</v>
      </c>
      <c r="D18" s="214">
        <v>17</v>
      </c>
      <c r="E18" s="214">
        <v>1</v>
      </c>
      <c r="F18" s="215">
        <f>D18*E18*C18</f>
        <v>3519</v>
      </c>
      <c r="G18" s="215">
        <f>F18*(0/100)</f>
        <v>0</v>
      </c>
      <c r="H18" s="215">
        <v>0</v>
      </c>
      <c r="I18" s="215">
        <f>SUM(F18:H18)</f>
        <v>3519</v>
      </c>
    </row>
    <row r="19" spans="1:9" ht="15" customHeight="1">
      <c r="A19" s="365"/>
      <c r="B19" s="216" t="s">
        <v>64</v>
      </c>
      <c r="C19" s="217">
        <v>207</v>
      </c>
      <c r="D19" s="218">
        <v>2</v>
      </c>
      <c r="E19" s="218">
        <v>1</v>
      </c>
      <c r="F19" s="219">
        <f>D19*E19*C19</f>
        <v>414</v>
      </c>
      <c r="G19" s="219">
        <f>F19*(0/100)</f>
        <v>0</v>
      </c>
      <c r="H19" s="219">
        <v>0</v>
      </c>
      <c r="I19" s="219">
        <f>SUM(F19:H19)</f>
        <v>414</v>
      </c>
    </row>
    <row r="20" spans="1:9" ht="15" customHeight="1">
      <c r="A20" s="366"/>
      <c r="B20" s="208" t="s">
        <v>65</v>
      </c>
      <c r="C20" s="209">
        <v>229</v>
      </c>
      <c r="D20" s="210">
        <v>20</v>
      </c>
      <c r="E20" s="210">
        <v>1</v>
      </c>
      <c r="F20" s="211">
        <f>D20*E20*C20</f>
        <v>4580</v>
      </c>
      <c r="G20" s="211">
        <f>F20*(0/100)</f>
        <v>0</v>
      </c>
      <c r="H20" s="211">
        <v>0</v>
      </c>
      <c r="I20" s="211">
        <f>SUM(F20:H20)</f>
        <v>4580</v>
      </c>
    </row>
    <row r="21" spans="1:9" ht="15" customHeight="1">
      <c r="A21" s="364" t="s">
        <v>66</v>
      </c>
      <c r="B21" s="212" t="s">
        <v>62</v>
      </c>
      <c r="C21" s="213">
        <v>207</v>
      </c>
      <c r="D21" s="214">
        <v>17</v>
      </c>
      <c r="E21" s="214">
        <v>1</v>
      </c>
      <c r="F21" s="215">
        <f>D21*E21*C21</f>
        <v>3519</v>
      </c>
      <c r="G21" s="215">
        <f>F21*(0/100)</f>
        <v>0</v>
      </c>
      <c r="H21" s="215">
        <v>0</v>
      </c>
      <c r="I21" s="215">
        <f>SUM(F21:H21)</f>
        <v>3519</v>
      </c>
    </row>
    <row r="22" spans="1:9" ht="15" customHeight="1">
      <c r="A22" s="365"/>
      <c r="B22" s="216" t="s">
        <v>64</v>
      </c>
      <c r="C22" s="217">
        <v>207</v>
      </c>
      <c r="D22" s="218">
        <v>2</v>
      </c>
      <c r="E22" s="218">
        <v>1</v>
      </c>
      <c r="F22" s="219">
        <f>D22*E22*C22</f>
        <v>414</v>
      </c>
      <c r="G22" s="219">
        <f>F22*(0/100)</f>
        <v>0</v>
      </c>
      <c r="H22" s="219">
        <v>0</v>
      </c>
      <c r="I22" s="219">
        <f>SUM(F22:H22)</f>
        <v>414</v>
      </c>
    </row>
    <row r="23" spans="1:9" ht="15" customHeight="1">
      <c r="A23" s="366"/>
      <c r="B23" s="208" t="s">
        <v>65</v>
      </c>
      <c r="C23" s="209">
        <v>229</v>
      </c>
      <c r="D23" s="210">
        <v>42</v>
      </c>
      <c r="E23" s="210">
        <v>1</v>
      </c>
      <c r="F23" s="211">
        <f>D23*E23*C23</f>
        <v>9618</v>
      </c>
      <c r="G23" s="211">
        <f>F23*(0/100)</f>
        <v>0</v>
      </c>
      <c r="H23" s="211">
        <v>0</v>
      </c>
      <c r="I23" s="211">
        <f>SUM(F23:H23)</f>
        <v>9618</v>
      </c>
    </row>
    <row r="24" spans="1:9" ht="15" customHeight="1">
      <c r="A24" s="364" t="s">
        <v>67</v>
      </c>
      <c r="B24" s="212" t="s">
        <v>62</v>
      </c>
      <c r="C24" s="213">
        <v>207</v>
      </c>
      <c r="D24" s="214">
        <v>17</v>
      </c>
      <c r="E24" s="214">
        <v>1</v>
      </c>
      <c r="F24" s="215">
        <f>D24*E24*C24</f>
        <v>3519</v>
      </c>
      <c r="G24" s="215">
        <f>F24*(0/100)</f>
        <v>0</v>
      </c>
      <c r="H24" s="215">
        <v>0</v>
      </c>
      <c r="I24" s="215">
        <f>SUM(F24:H24)</f>
        <v>3519</v>
      </c>
    </row>
    <row r="25" spans="1:9" ht="15" customHeight="1">
      <c r="A25" s="365"/>
      <c r="B25" s="216" t="s">
        <v>64</v>
      </c>
      <c r="C25" s="217">
        <v>207</v>
      </c>
      <c r="D25" s="218">
        <v>2</v>
      </c>
      <c r="E25" s="218">
        <v>1</v>
      </c>
      <c r="F25" s="219">
        <f>D25*E25*C25</f>
        <v>414</v>
      </c>
      <c r="G25" s="219">
        <f>F25*(0/100)</f>
        <v>0</v>
      </c>
      <c r="H25" s="219">
        <v>0</v>
      </c>
      <c r="I25" s="219">
        <f>SUM(F25:H25)</f>
        <v>414</v>
      </c>
    </row>
    <row r="26" spans="1:9" ht="15" customHeight="1">
      <c r="A26" s="366"/>
      <c r="B26" s="208" t="s">
        <v>65</v>
      </c>
      <c r="C26" s="209">
        <v>229</v>
      </c>
      <c r="D26" s="210">
        <v>42</v>
      </c>
      <c r="E26" s="210">
        <v>1</v>
      </c>
      <c r="F26" s="211">
        <f>D26*E26*C26</f>
        <v>9618</v>
      </c>
      <c r="G26" s="211">
        <f>F26*(0/100)</f>
        <v>0</v>
      </c>
      <c r="H26" s="211">
        <v>0</v>
      </c>
      <c r="I26" s="211">
        <f>SUM(F26:H26)</f>
        <v>9618</v>
      </c>
    </row>
    <row r="27" spans="1:9" ht="15" customHeight="1">
      <c r="A27" s="364" t="s">
        <v>68</v>
      </c>
      <c r="B27" s="212" t="s">
        <v>62</v>
      </c>
      <c r="C27" s="213">
        <v>207</v>
      </c>
      <c r="D27" s="214">
        <v>17</v>
      </c>
      <c r="E27" s="214">
        <v>1</v>
      </c>
      <c r="F27" s="215">
        <f>D27*E27*C27</f>
        <v>3519</v>
      </c>
      <c r="G27" s="215">
        <f>F27*(0/100)</f>
        <v>0</v>
      </c>
      <c r="H27" s="215">
        <v>0</v>
      </c>
      <c r="I27" s="215">
        <f>SUM(F27:H27)</f>
        <v>3519</v>
      </c>
    </row>
    <row r="28" spans="1:9" ht="15" customHeight="1">
      <c r="A28" s="365"/>
      <c r="B28" s="216" t="s">
        <v>64</v>
      </c>
      <c r="C28" s="217">
        <v>207</v>
      </c>
      <c r="D28" s="218">
        <v>2</v>
      </c>
      <c r="E28" s="218">
        <v>1</v>
      </c>
      <c r="F28" s="219">
        <f>D28*E28*C28</f>
        <v>414</v>
      </c>
      <c r="G28" s="219">
        <f>F28*(0/100)</f>
        <v>0</v>
      </c>
      <c r="H28" s="219">
        <v>0</v>
      </c>
      <c r="I28" s="219">
        <f>SUM(F28:H28)</f>
        <v>414</v>
      </c>
    </row>
    <row r="29" spans="1:9" ht="15" customHeight="1">
      <c r="A29" s="366"/>
      <c r="B29" s="208" t="s">
        <v>65</v>
      </c>
      <c r="C29" s="209">
        <v>229</v>
      </c>
      <c r="D29" s="210">
        <v>42</v>
      </c>
      <c r="E29" s="210">
        <v>1</v>
      </c>
      <c r="F29" s="211">
        <f>D29*E29*C29</f>
        <v>9618</v>
      </c>
      <c r="G29" s="211">
        <f>F29*(0/100)</f>
        <v>0</v>
      </c>
      <c r="H29" s="211">
        <v>0</v>
      </c>
      <c r="I29" s="211">
        <f>SUM(F29:H29)</f>
        <v>9618</v>
      </c>
    </row>
    <row r="30" spans="1:9" ht="15" customHeight="1">
      <c r="A30" s="220" t="s">
        <v>69</v>
      </c>
      <c r="B30" s="221" t="s">
        <v>62</v>
      </c>
      <c r="C30" s="222">
        <v>207</v>
      </c>
      <c r="D30" s="223">
        <v>1</v>
      </c>
      <c r="E30" s="223">
        <v>1</v>
      </c>
      <c r="F30" s="224">
        <f>D30*E30*C30</f>
        <v>207</v>
      </c>
      <c r="G30" s="224">
        <f>F30*(0/100)</f>
        <v>0</v>
      </c>
      <c r="H30" s="224">
        <v>0</v>
      </c>
      <c r="I30" s="224">
        <f>SUM(F30:H30)</f>
        <v>207</v>
      </c>
    </row>
    <row r="31" spans="1:9" ht="12.75" customHeight="1">
      <c r="A31" s="321"/>
      <c r="B31" s="225" t="s">
        <v>70</v>
      </c>
      <c r="C31" s="322"/>
      <c r="D31" s="314"/>
      <c r="E31" s="314"/>
      <c r="F31" s="226">
        <f>SUM(F17:F30)</f>
        <v>49787</v>
      </c>
      <c r="G31" s="226">
        <f>SUM(G17:G30)</f>
        <v>0</v>
      </c>
      <c r="H31" s="226">
        <f>SUM(H17:H30)</f>
        <v>0</v>
      </c>
      <c r="I31" s="226">
        <f>SUM(I17:I30)</f>
        <v>49787</v>
      </c>
    </row>
    <row r="32" spans="1:9" ht="12.75" customHeight="1">
      <c r="A32" s="310"/>
      <c r="B32" s="310"/>
      <c r="C32" s="322"/>
      <c r="D32" s="314"/>
      <c r="E32" s="314"/>
      <c r="F32" s="322"/>
      <c r="G32" s="322"/>
      <c r="H32" s="322"/>
      <c r="I32" s="322"/>
    </row>
    <row r="33" spans="1:9" ht="12.75" customHeight="1">
      <c r="A33" s="227"/>
      <c r="B33" s="228" t="s">
        <v>28</v>
      </c>
      <c r="C33" s="229"/>
      <c r="D33" s="229"/>
      <c r="E33" s="229"/>
      <c r="F33" s="229"/>
      <c r="G33" s="229"/>
      <c r="H33" s="229"/>
      <c r="I33" s="230"/>
    </row>
    <row r="34" spans="1:9" ht="24">
      <c r="A34" s="231"/>
      <c r="B34" s="232" t="s">
        <v>71</v>
      </c>
      <c r="C34" s="233">
        <v>14</v>
      </c>
      <c r="D34" s="234">
        <v>105</v>
      </c>
      <c r="E34" s="234">
        <v>4</v>
      </c>
      <c r="F34" s="235">
        <f>C34*D34*E34</f>
        <v>5880</v>
      </c>
      <c r="G34" s="235">
        <f>F34*(15/100)</f>
        <v>882</v>
      </c>
      <c r="H34" s="235"/>
      <c r="I34" s="236">
        <f>SUM(F34:H34)</f>
        <v>6762</v>
      </c>
    </row>
    <row r="35" spans="1:9" ht="24">
      <c r="A35" s="231"/>
      <c r="B35" s="232" t="s">
        <v>72</v>
      </c>
      <c r="C35" s="233">
        <v>14</v>
      </c>
      <c r="D35" s="234">
        <v>105</v>
      </c>
      <c r="E35" s="234">
        <v>4</v>
      </c>
      <c r="F35" s="235">
        <f>C35*D35*E35</f>
        <v>5880</v>
      </c>
      <c r="G35" s="235">
        <f>F35*(15/100)</f>
        <v>882</v>
      </c>
      <c r="H35" s="235"/>
      <c r="I35" s="236">
        <f>SUM(F35:H35)</f>
        <v>6762</v>
      </c>
    </row>
    <row r="36" spans="1:9" ht="36">
      <c r="A36" s="231"/>
      <c r="B36" s="232" t="s">
        <v>73</v>
      </c>
      <c r="C36" s="233">
        <v>12</v>
      </c>
      <c r="D36" s="234">
        <v>105</v>
      </c>
      <c r="E36" s="234">
        <v>4</v>
      </c>
      <c r="F36" s="235">
        <f>C36*D36*E36</f>
        <v>5040</v>
      </c>
      <c r="G36" s="235">
        <f>F36*(15/100)</f>
        <v>756</v>
      </c>
      <c r="H36" s="235"/>
      <c r="I36" s="236">
        <f>SUM(F36:H36)</f>
        <v>5796</v>
      </c>
    </row>
    <row r="37" spans="1:9" ht="12.75" customHeight="1">
      <c r="A37" s="231"/>
      <c r="B37" s="232" t="s">
        <v>74</v>
      </c>
      <c r="C37" s="233">
        <v>60</v>
      </c>
      <c r="D37" s="234">
        <v>105</v>
      </c>
      <c r="E37" s="234">
        <v>4</v>
      </c>
      <c r="F37" s="235">
        <f>C37*D37*E37</f>
        <v>25200</v>
      </c>
      <c r="G37" s="235">
        <f>F37*(15/100)</f>
        <v>3780</v>
      </c>
      <c r="H37" s="235"/>
      <c r="I37" s="236">
        <f>SUM(F37:H37)</f>
        <v>28980</v>
      </c>
    </row>
    <row r="38" spans="1:9" ht="24">
      <c r="A38" s="231"/>
      <c r="B38" s="232" t="s">
        <v>75</v>
      </c>
      <c r="C38" s="233">
        <v>7</v>
      </c>
      <c r="D38" s="234">
        <v>105</v>
      </c>
      <c r="E38" s="234">
        <v>4</v>
      </c>
      <c r="F38" s="235">
        <f>C38*D38*E38</f>
        <v>2940</v>
      </c>
      <c r="G38" s="235">
        <f>F38*(15/100)</f>
        <v>441</v>
      </c>
      <c r="H38" s="235"/>
      <c r="I38" s="236">
        <f>SUM(F38:H38)</f>
        <v>3381</v>
      </c>
    </row>
    <row r="39" spans="1:9" ht="12.75" customHeight="1">
      <c r="A39" s="231"/>
      <c r="B39" s="232" t="s">
        <v>76</v>
      </c>
      <c r="C39" s="233">
        <v>63</v>
      </c>
      <c r="D39" s="234">
        <v>8</v>
      </c>
      <c r="E39" s="234">
        <v>4</v>
      </c>
      <c r="F39" s="235">
        <f>C39*D39*E39</f>
        <v>2016</v>
      </c>
      <c r="G39" s="235">
        <f>F39*(15/100)</f>
        <v>302.39999999999998</v>
      </c>
      <c r="H39" s="235"/>
      <c r="I39" s="236">
        <f>SUM(F39:H39)</f>
        <v>2318.4</v>
      </c>
    </row>
    <row r="40" spans="1:9" ht="27.75">
      <c r="A40" s="237" t="s">
        <v>77</v>
      </c>
      <c r="B40" s="238" t="s">
        <v>78</v>
      </c>
      <c r="C40" s="233">
        <v>60</v>
      </c>
      <c r="D40" s="234">
        <v>105</v>
      </c>
      <c r="E40" s="234">
        <v>3</v>
      </c>
      <c r="F40" s="235">
        <f>C40*D40*E40</f>
        <v>18900</v>
      </c>
      <c r="G40" s="235">
        <f>F40*(15/100)</f>
        <v>2835</v>
      </c>
      <c r="H40" s="235"/>
      <c r="I40" s="236">
        <f>SUM(F40:H40)</f>
        <v>21735</v>
      </c>
    </row>
    <row r="41" spans="1:9" ht="27.75">
      <c r="A41" s="237" t="s">
        <v>77</v>
      </c>
      <c r="B41" s="232" t="s">
        <v>79</v>
      </c>
      <c r="C41" s="233">
        <v>7</v>
      </c>
      <c r="D41" s="234">
        <v>105</v>
      </c>
      <c r="E41" s="234">
        <v>3</v>
      </c>
      <c r="F41" s="235">
        <f>C41*D41*E41</f>
        <v>2205</v>
      </c>
      <c r="G41" s="235">
        <f>F41*(15/100)</f>
        <v>330.75</v>
      </c>
      <c r="H41" s="235"/>
      <c r="I41" s="236">
        <f>SUM(F41:H41)</f>
        <v>2535.75</v>
      </c>
    </row>
    <row r="42" spans="1:9" ht="36">
      <c r="A42" s="231" t="s">
        <v>68</v>
      </c>
      <c r="B42" s="232" t="s">
        <v>80</v>
      </c>
      <c r="C42" s="233">
        <v>236</v>
      </c>
      <c r="D42" s="234">
        <v>105</v>
      </c>
      <c r="E42" s="234">
        <v>1</v>
      </c>
      <c r="F42" s="235">
        <f>C42*D42*E42</f>
        <v>24780</v>
      </c>
      <c r="G42" s="235">
        <f>F42*(15/100)</f>
        <v>3717</v>
      </c>
      <c r="H42" s="235"/>
      <c r="I42" s="236">
        <f>SUM(F42:H42)</f>
        <v>28497</v>
      </c>
    </row>
    <row r="43" spans="1:9" ht="12.75" customHeight="1">
      <c r="A43" s="231"/>
      <c r="B43" s="232" t="s">
        <v>81</v>
      </c>
      <c r="C43" s="233">
        <v>63</v>
      </c>
      <c r="D43" s="234">
        <v>8</v>
      </c>
      <c r="E43" s="234">
        <v>3</v>
      </c>
      <c r="F43" s="235">
        <f>C43*D43*E43</f>
        <v>1512</v>
      </c>
      <c r="G43" s="235">
        <f>F43*(15/100)</f>
        <v>226.79999999999998</v>
      </c>
      <c r="H43" s="235"/>
      <c r="I43" s="236">
        <f>SUM(F43:H43)</f>
        <v>1738.8</v>
      </c>
    </row>
    <row r="44" spans="1:9" ht="12.75" customHeight="1">
      <c r="A44" s="231"/>
      <c r="B44" s="232" t="s">
        <v>82</v>
      </c>
      <c r="C44" s="233">
        <v>63</v>
      </c>
      <c r="D44" s="234">
        <v>7</v>
      </c>
      <c r="E44" s="234">
        <v>2</v>
      </c>
      <c r="F44" s="235">
        <f>C44*D44*E44</f>
        <v>882</v>
      </c>
      <c r="G44" s="235">
        <f>F44*(15/100)</f>
        <v>132.29999999999998</v>
      </c>
      <c r="H44" s="235"/>
      <c r="I44" s="236">
        <f>SUM(F44:H44)</f>
        <v>1014.3</v>
      </c>
    </row>
    <row r="45" spans="1:9" ht="12.75" customHeight="1">
      <c r="A45" s="375" t="s">
        <v>66</v>
      </c>
      <c r="B45" s="232" t="s">
        <v>83</v>
      </c>
      <c r="C45" s="233">
        <v>22</v>
      </c>
      <c r="D45" s="234">
        <v>105</v>
      </c>
      <c r="E45" s="234">
        <v>1</v>
      </c>
      <c r="F45" s="235">
        <f>C45*D45*E45</f>
        <v>2310</v>
      </c>
      <c r="G45" s="235">
        <f>F45*(15/100)</f>
        <v>346.5</v>
      </c>
      <c r="H45" s="235"/>
      <c r="I45" s="236">
        <f>SUM(F45:H45)</f>
        <v>2656.5</v>
      </c>
    </row>
    <row r="46" spans="1:9" ht="12.75" customHeight="1">
      <c r="A46" s="376"/>
      <c r="B46" s="232" t="s">
        <v>84</v>
      </c>
      <c r="C46" s="233">
        <v>155</v>
      </c>
      <c r="D46" s="234">
        <v>105</v>
      </c>
      <c r="E46" s="234">
        <v>1</v>
      </c>
      <c r="F46" s="235">
        <f>C46*D46*E46</f>
        <v>16275</v>
      </c>
      <c r="G46" s="235">
        <f>F46*(15/100)</f>
        <v>2441.25</v>
      </c>
      <c r="H46" s="235"/>
      <c r="I46" s="236">
        <f>SUM(F46:H46)</f>
        <v>18716.25</v>
      </c>
    </row>
    <row r="47" spans="1:9" ht="12.75" customHeight="1">
      <c r="A47" s="376"/>
      <c r="B47" s="232" t="s">
        <v>85</v>
      </c>
      <c r="C47" s="233">
        <v>22</v>
      </c>
      <c r="D47" s="234">
        <v>105</v>
      </c>
      <c r="E47" s="234">
        <v>1</v>
      </c>
      <c r="F47" s="235">
        <f>C47*D47*E47</f>
        <v>2310</v>
      </c>
      <c r="G47" s="235">
        <f>F47*(15/100)</f>
        <v>346.5</v>
      </c>
      <c r="H47" s="235"/>
      <c r="I47" s="236">
        <f>SUM(F47:H47)</f>
        <v>2656.5</v>
      </c>
    </row>
    <row r="48" spans="1:9" ht="12.75" customHeight="1">
      <c r="A48" s="376"/>
      <c r="B48" s="232" t="s">
        <v>86</v>
      </c>
      <c r="C48" s="233">
        <v>105</v>
      </c>
      <c r="D48" s="234">
        <v>48</v>
      </c>
      <c r="E48" s="234">
        <v>1</v>
      </c>
      <c r="F48" s="235">
        <f>C48*D48*E48</f>
        <v>5040</v>
      </c>
      <c r="G48" s="235">
        <f>F48*(15/100)</f>
        <v>756</v>
      </c>
      <c r="H48" s="235"/>
      <c r="I48" s="236">
        <f>SUM(F48:H48)</f>
        <v>5796</v>
      </c>
    </row>
    <row r="49" spans="1:9" ht="12.75" customHeight="1">
      <c r="A49" s="376"/>
      <c r="B49" s="232" t="s">
        <v>87</v>
      </c>
      <c r="C49" s="233">
        <v>8</v>
      </c>
      <c r="D49" s="234">
        <v>105</v>
      </c>
      <c r="E49" s="234">
        <v>1</v>
      </c>
      <c r="F49" s="235">
        <f>C49*D49*E49</f>
        <v>840</v>
      </c>
      <c r="G49" s="235">
        <f>F49*(15/100)</f>
        <v>126</v>
      </c>
      <c r="H49" s="235"/>
      <c r="I49" s="236">
        <f>SUM(F49:H49)</f>
        <v>966</v>
      </c>
    </row>
    <row r="50" spans="1:9" ht="12.75" customHeight="1">
      <c r="A50" s="376"/>
      <c r="B50" s="232" t="s">
        <v>88</v>
      </c>
      <c r="C50" s="233">
        <v>6</v>
      </c>
      <c r="D50" s="234">
        <v>105</v>
      </c>
      <c r="E50" s="234">
        <v>1</v>
      </c>
      <c r="F50" s="235">
        <f>C50*D50*E50</f>
        <v>630</v>
      </c>
      <c r="G50" s="235">
        <f>F50*(15/100)</f>
        <v>94.5</v>
      </c>
      <c r="H50" s="235"/>
      <c r="I50" s="236">
        <f>SUM(F50:H50)</f>
        <v>724.5</v>
      </c>
    </row>
    <row r="51" spans="1:9" ht="12.75" customHeight="1">
      <c r="A51" s="376"/>
      <c r="B51" s="232" t="s">
        <v>89</v>
      </c>
      <c r="C51" s="233">
        <v>167</v>
      </c>
      <c r="D51" s="234">
        <v>15</v>
      </c>
      <c r="E51" s="234">
        <v>1</v>
      </c>
      <c r="F51" s="235">
        <f>C51*D51*E51</f>
        <v>2505</v>
      </c>
      <c r="G51" s="235">
        <f>F51*(15/100)</f>
        <v>375.75</v>
      </c>
      <c r="H51" s="235"/>
      <c r="I51" s="236">
        <f>SUM(F51:H51)</f>
        <v>2880.75</v>
      </c>
    </row>
    <row r="52" spans="1:9" ht="84">
      <c r="A52" s="377"/>
      <c r="B52" s="232" t="s">
        <v>90</v>
      </c>
      <c r="C52" s="233">
        <v>5765</v>
      </c>
      <c r="D52" s="234">
        <v>1</v>
      </c>
      <c r="E52" s="234">
        <v>1</v>
      </c>
      <c r="F52" s="235">
        <f>C52*D52*E52</f>
        <v>5765</v>
      </c>
      <c r="G52" s="235">
        <f>F52*(15/100)</f>
        <v>864.75</v>
      </c>
      <c r="H52" s="235"/>
      <c r="I52" s="236">
        <f>SUM(F52:H52)</f>
        <v>6629.75</v>
      </c>
    </row>
    <row r="53" spans="1:9" ht="36">
      <c r="A53" s="231" t="s">
        <v>67</v>
      </c>
      <c r="B53" s="232" t="s">
        <v>91</v>
      </c>
      <c r="C53" s="233">
        <v>135</v>
      </c>
      <c r="D53" s="234">
        <v>105</v>
      </c>
      <c r="E53" s="234">
        <v>1</v>
      </c>
      <c r="F53" s="235">
        <f>C53*D53*E53</f>
        <v>14175</v>
      </c>
      <c r="G53" s="235">
        <f>F53*(15/100)</f>
        <v>2126.25</v>
      </c>
      <c r="H53" s="235"/>
      <c r="I53" s="236">
        <f>SUM(F53:H53)</f>
        <v>16301.25</v>
      </c>
    </row>
    <row r="54" spans="1:9" ht="12.75" customHeight="1">
      <c r="A54" s="231" t="s">
        <v>68</v>
      </c>
      <c r="B54" s="232" t="s">
        <v>92</v>
      </c>
      <c r="C54" s="233">
        <v>15600</v>
      </c>
      <c r="D54" s="234">
        <v>1</v>
      </c>
      <c r="E54" s="234">
        <v>1</v>
      </c>
      <c r="F54" s="235">
        <f>C54*D54*E54</f>
        <v>15600</v>
      </c>
      <c r="G54" s="235">
        <f>F54*(15/100)</f>
        <v>2340</v>
      </c>
      <c r="H54" s="235"/>
      <c r="I54" s="236">
        <f>SUM(F54:H54)</f>
        <v>17940</v>
      </c>
    </row>
    <row r="55" spans="1:9" ht="36">
      <c r="A55" s="231" t="s">
        <v>68</v>
      </c>
      <c r="B55" s="232" t="s">
        <v>93</v>
      </c>
      <c r="C55" s="233">
        <v>223</v>
      </c>
      <c r="D55" s="234">
        <v>105</v>
      </c>
      <c r="E55" s="234">
        <v>1</v>
      </c>
      <c r="F55" s="235">
        <f>C55*D55*E55</f>
        <v>23415</v>
      </c>
      <c r="G55" s="235">
        <f>F55*(15/100)</f>
        <v>3512.25</v>
      </c>
      <c r="H55" s="235"/>
      <c r="I55" s="236">
        <f>SUM(F55:H55)</f>
        <v>26927.25</v>
      </c>
    </row>
    <row r="56" spans="1:9" ht="24">
      <c r="A56" s="231" t="s">
        <v>68</v>
      </c>
      <c r="B56" s="232" t="s">
        <v>94</v>
      </c>
      <c r="C56" s="233">
        <v>3450</v>
      </c>
      <c r="D56" s="234">
        <v>1</v>
      </c>
      <c r="E56" s="234">
        <v>1</v>
      </c>
      <c r="F56" s="235">
        <f>C56*D56*E56</f>
        <v>3450</v>
      </c>
      <c r="G56" s="235">
        <f>F56*(15/100)</f>
        <v>517.5</v>
      </c>
      <c r="H56" s="235"/>
      <c r="I56" s="236">
        <f>SUM(F56:H56)</f>
        <v>3967.5</v>
      </c>
    </row>
    <row r="57" spans="1:9" ht="12.75" customHeight="1">
      <c r="A57" s="323"/>
      <c r="B57" s="225" t="s">
        <v>70</v>
      </c>
      <c r="C57" s="322"/>
      <c r="D57" s="314"/>
      <c r="E57" s="314"/>
      <c r="F57" s="226">
        <f>SUM(F34:F56)</f>
        <v>187550</v>
      </c>
      <c r="G57" s="226">
        <f>SUM(G34:G56)</f>
        <v>28132.5</v>
      </c>
      <c r="H57" s="226">
        <f>SUM(H34:H56)</f>
        <v>0</v>
      </c>
      <c r="I57" s="226">
        <f>SUM(I34:I56)</f>
        <v>215682.5</v>
      </c>
    </row>
    <row r="58" spans="1:9" ht="12.75" customHeight="1">
      <c r="A58" s="310"/>
      <c r="B58" s="310"/>
      <c r="C58" s="322"/>
      <c r="D58" s="314"/>
      <c r="E58" s="314"/>
      <c r="F58" s="322"/>
      <c r="G58" s="322"/>
      <c r="H58" s="322"/>
      <c r="I58" s="322"/>
    </row>
    <row r="59" spans="1:9" ht="12.75" customHeight="1">
      <c r="A59" s="227"/>
      <c r="B59" s="228" t="s">
        <v>95</v>
      </c>
      <c r="C59" s="239"/>
      <c r="D59" s="229"/>
      <c r="E59" s="229"/>
      <c r="F59" s="229"/>
      <c r="G59" s="229"/>
      <c r="H59" s="229"/>
      <c r="I59" s="230"/>
    </row>
    <row r="60" spans="1:9" ht="12.75" customHeight="1">
      <c r="A60" s="237"/>
      <c r="B60" s="240" t="s">
        <v>96</v>
      </c>
      <c r="C60" s="241">
        <v>0</v>
      </c>
      <c r="D60" s="242">
        <v>0</v>
      </c>
      <c r="E60" s="242">
        <v>0</v>
      </c>
      <c r="F60" s="243">
        <f>C60*D60*E60</f>
        <v>0</v>
      </c>
      <c r="G60" s="243">
        <f>F60*(15/100)</f>
        <v>0</v>
      </c>
      <c r="H60" s="243"/>
      <c r="I60" s="243">
        <f>SUM(F60:H60)</f>
        <v>0</v>
      </c>
    </row>
    <row r="61" spans="1:9" ht="12.75" customHeight="1">
      <c r="A61" s="237" t="s">
        <v>68</v>
      </c>
      <c r="B61" s="240" t="s">
        <v>97</v>
      </c>
      <c r="C61" s="241">
        <v>63</v>
      </c>
      <c r="D61" s="242">
        <v>4</v>
      </c>
      <c r="E61" s="242">
        <v>3</v>
      </c>
      <c r="F61" s="243">
        <f>C61*D61*E61</f>
        <v>756</v>
      </c>
      <c r="G61" s="243">
        <v>0</v>
      </c>
      <c r="H61" s="243"/>
      <c r="I61" s="243">
        <f>SUM(F61:H61)</f>
        <v>756</v>
      </c>
    </row>
    <row r="62" spans="1:9" ht="12.75" customHeight="1">
      <c r="A62" s="375" t="s">
        <v>66</v>
      </c>
      <c r="B62" s="240" t="s">
        <v>98</v>
      </c>
      <c r="C62" s="241">
        <v>50000</v>
      </c>
      <c r="D62" s="242">
        <v>1</v>
      </c>
      <c r="E62" s="242">
        <v>1</v>
      </c>
      <c r="F62" s="243">
        <f>C62*D62*E62</f>
        <v>50000</v>
      </c>
      <c r="G62" s="243">
        <v>0</v>
      </c>
      <c r="H62" s="243"/>
      <c r="I62" s="243">
        <f>SUM(F62:H62)</f>
        <v>50000</v>
      </c>
    </row>
    <row r="63" spans="1:9" ht="12.75" customHeight="1">
      <c r="A63" s="376"/>
      <c r="B63" s="240" t="s">
        <v>99</v>
      </c>
      <c r="C63" s="241">
        <v>3335</v>
      </c>
      <c r="D63" s="242">
        <v>1</v>
      </c>
      <c r="E63" s="242">
        <v>1</v>
      </c>
      <c r="F63" s="243">
        <f>C63*D63*E63</f>
        <v>3335</v>
      </c>
      <c r="G63" s="243">
        <v>0</v>
      </c>
      <c r="H63" s="243"/>
      <c r="I63" s="243">
        <f>SUM(F63:H63)</f>
        <v>3335</v>
      </c>
    </row>
    <row r="64" spans="1:9" ht="12.75" customHeight="1">
      <c r="A64" s="377"/>
      <c r="B64" s="240" t="s">
        <v>100</v>
      </c>
      <c r="C64" s="241">
        <v>3335</v>
      </c>
      <c r="D64" s="242">
        <v>1</v>
      </c>
      <c r="E64" s="242">
        <v>1</v>
      </c>
      <c r="F64" s="243">
        <f>C64*D64*E64</f>
        <v>3335</v>
      </c>
      <c r="G64" s="243">
        <v>0</v>
      </c>
      <c r="H64" s="243"/>
      <c r="I64" s="243">
        <f>SUM(F64:H64)</f>
        <v>3335</v>
      </c>
    </row>
    <row r="65" spans="1:9" ht="12.75" customHeight="1">
      <c r="A65" s="323"/>
      <c r="B65" s="225" t="s">
        <v>70</v>
      </c>
      <c r="C65" s="322"/>
      <c r="D65" s="314"/>
      <c r="E65" s="314"/>
      <c r="F65" s="226">
        <f>SUM(F60:F64)</f>
        <v>57426</v>
      </c>
      <c r="G65" s="226">
        <f>SUM(G60:G64)</f>
        <v>0</v>
      </c>
      <c r="H65" s="226">
        <f>SUM(H60:H64)</f>
        <v>0</v>
      </c>
      <c r="I65" s="226">
        <f>SUM(I60:I64)</f>
        <v>57426</v>
      </c>
    </row>
    <row r="66" spans="1:9" ht="12.75" customHeight="1">
      <c r="A66" s="310"/>
      <c r="B66" s="310"/>
      <c r="C66" s="322"/>
      <c r="D66" s="314"/>
      <c r="E66" s="314"/>
      <c r="F66" s="322"/>
      <c r="G66" s="322"/>
      <c r="H66" s="322"/>
      <c r="I66" s="322"/>
    </row>
    <row r="67" spans="1:9" ht="12.75" customHeight="1">
      <c r="A67" s="227"/>
      <c r="B67" s="228" t="s">
        <v>30</v>
      </c>
      <c r="C67" s="239"/>
      <c r="D67" s="229"/>
      <c r="E67" s="229"/>
      <c r="F67" s="229"/>
      <c r="G67" s="229"/>
      <c r="H67" s="229"/>
      <c r="I67" s="230"/>
    </row>
    <row r="68" spans="1:9" ht="96">
      <c r="A68" s="244"/>
      <c r="B68" s="245" t="s">
        <v>101</v>
      </c>
      <c r="C68" s="241">
        <v>8215</v>
      </c>
      <c r="D68" s="242">
        <v>1</v>
      </c>
      <c r="E68" s="242">
        <v>1</v>
      </c>
      <c r="F68" s="243">
        <f>C68*D68*E68</f>
        <v>8215</v>
      </c>
      <c r="G68" s="243">
        <v>0</v>
      </c>
      <c r="H68" s="243"/>
      <c r="I68" s="243">
        <f>SUM(F68:H68)</f>
        <v>8215</v>
      </c>
    </row>
    <row r="69" spans="1:9" ht="48">
      <c r="A69" s="244"/>
      <c r="B69" s="245" t="s">
        <v>102</v>
      </c>
      <c r="C69" s="241">
        <v>1576</v>
      </c>
      <c r="D69" s="242">
        <v>1</v>
      </c>
      <c r="E69" s="242">
        <v>1</v>
      </c>
      <c r="F69" s="243">
        <f>C69*D69*E69</f>
        <v>1576</v>
      </c>
      <c r="G69" s="243">
        <v>0</v>
      </c>
      <c r="H69" s="243"/>
      <c r="I69" s="243">
        <f>SUM(F69:H69)</f>
        <v>1576</v>
      </c>
    </row>
    <row r="70" spans="1:9" ht="48">
      <c r="A70" s="244"/>
      <c r="B70" s="245" t="s">
        <v>103</v>
      </c>
      <c r="C70" s="241">
        <v>1506</v>
      </c>
      <c r="D70" s="242">
        <v>2</v>
      </c>
      <c r="E70" s="242">
        <v>2</v>
      </c>
      <c r="F70" s="243">
        <f>C70*D70*E70</f>
        <v>6024</v>
      </c>
      <c r="G70" s="243">
        <v>0</v>
      </c>
      <c r="H70" s="243"/>
      <c r="I70" s="243">
        <f>SUM(F70:H70)</f>
        <v>6024</v>
      </c>
    </row>
    <row r="71" spans="1:9" ht="12.75">
      <c r="A71" s="244"/>
      <c r="B71" s="245" t="s">
        <v>104</v>
      </c>
      <c r="C71" s="241">
        <v>346</v>
      </c>
      <c r="D71" s="242">
        <v>2</v>
      </c>
      <c r="E71" s="242">
        <v>2</v>
      </c>
      <c r="F71" s="243">
        <f>C71*D71*E71</f>
        <v>1384</v>
      </c>
      <c r="G71" s="243">
        <v>0</v>
      </c>
      <c r="H71" s="243"/>
      <c r="I71" s="243">
        <f>SUM(F71:H71)</f>
        <v>1384</v>
      </c>
    </row>
    <row r="72" spans="1:9" ht="12.75">
      <c r="A72" s="244"/>
      <c r="B72" s="245" t="s">
        <v>105</v>
      </c>
      <c r="C72" s="241">
        <v>1199</v>
      </c>
      <c r="D72" s="242">
        <v>1</v>
      </c>
      <c r="E72" s="242">
        <v>2</v>
      </c>
      <c r="F72" s="243">
        <f>C72*D72*E72</f>
        <v>2398</v>
      </c>
      <c r="G72" s="243">
        <v>0</v>
      </c>
      <c r="H72" s="243"/>
      <c r="I72" s="243">
        <f>SUM(F72:H72)</f>
        <v>2398</v>
      </c>
    </row>
    <row r="73" spans="1:9" ht="12.75">
      <c r="A73" s="244"/>
      <c r="B73" s="245" t="s">
        <v>106</v>
      </c>
      <c r="C73" s="241">
        <v>52</v>
      </c>
      <c r="D73" s="242">
        <v>1</v>
      </c>
      <c r="E73" s="242">
        <v>2</v>
      </c>
      <c r="F73" s="243">
        <f>C73*D73*E73</f>
        <v>104</v>
      </c>
      <c r="G73" s="243">
        <v>0</v>
      </c>
      <c r="H73" s="243"/>
      <c r="I73" s="243">
        <f>SUM(F73:H73)</f>
        <v>104</v>
      </c>
    </row>
    <row r="74" spans="1:9" ht="12.75">
      <c r="A74" s="244"/>
      <c r="B74" s="245" t="s">
        <v>107</v>
      </c>
      <c r="C74" s="241">
        <v>158</v>
      </c>
      <c r="D74" s="242">
        <v>1</v>
      </c>
      <c r="E74" s="242">
        <v>2</v>
      </c>
      <c r="F74" s="243">
        <f>C74*D74*E74</f>
        <v>316</v>
      </c>
      <c r="G74" s="243">
        <v>0</v>
      </c>
      <c r="H74" s="243"/>
      <c r="I74" s="243">
        <f>SUM(F74:H74)</f>
        <v>316</v>
      </c>
    </row>
    <row r="75" spans="1:9" ht="12.75">
      <c r="A75" s="244"/>
      <c r="B75" s="245" t="s">
        <v>108</v>
      </c>
      <c r="C75" s="241">
        <v>134</v>
      </c>
      <c r="D75" s="242">
        <v>2</v>
      </c>
      <c r="E75" s="242">
        <v>2</v>
      </c>
      <c r="F75" s="243">
        <f>C75*D75*E75</f>
        <v>536</v>
      </c>
      <c r="G75" s="243">
        <v>0</v>
      </c>
      <c r="H75" s="243"/>
      <c r="I75" s="243">
        <f>SUM(F75:H75)</f>
        <v>536</v>
      </c>
    </row>
    <row r="76" spans="1:9" ht="12.75">
      <c r="A76" s="244"/>
      <c r="B76" s="245" t="s">
        <v>109</v>
      </c>
      <c r="C76" s="241">
        <v>106</v>
      </c>
      <c r="D76" s="242">
        <v>1</v>
      </c>
      <c r="E76" s="242">
        <v>2</v>
      </c>
      <c r="F76" s="243">
        <f>C76*D76*E76</f>
        <v>212</v>
      </c>
      <c r="G76" s="243">
        <v>0</v>
      </c>
      <c r="H76" s="243"/>
      <c r="I76" s="243">
        <f>SUM(F76:H76)</f>
        <v>212</v>
      </c>
    </row>
    <row r="77" spans="1:9" ht="12.75">
      <c r="A77" s="244"/>
      <c r="B77" s="245" t="s">
        <v>110</v>
      </c>
      <c r="C77" s="241">
        <v>506</v>
      </c>
      <c r="D77" s="242">
        <v>1</v>
      </c>
      <c r="E77" s="242">
        <v>2</v>
      </c>
      <c r="F77" s="243">
        <f>C77*D77*E77</f>
        <v>1012</v>
      </c>
      <c r="G77" s="243">
        <v>0</v>
      </c>
      <c r="H77" s="243"/>
      <c r="I77" s="243">
        <f>SUM(F77:H77)</f>
        <v>1012</v>
      </c>
    </row>
    <row r="78" spans="1:9" ht="36">
      <c r="A78" s="244"/>
      <c r="B78" s="245" t="s">
        <v>111</v>
      </c>
      <c r="C78" s="241">
        <v>506</v>
      </c>
      <c r="D78" s="242">
        <v>1</v>
      </c>
      <c r="E78" s="242">
        <v>2</v>
      </c>
      <c r="F78" s="243">
        <f>C78*D78*E78</f>
        <v>1012</v>
      </c>
      <c r="G78" s="243">
        <v>0</v>
      </c>
      <c r="H78" s="243"/>
      <c r="I78" s="243">
        <f>SUM(F78:H78)</f>
        <v>1012</v>
      </c>
    </row>
    <row r="79" spans="1:9" ht="12.75">
      <c r="A79" s="244"/>
      <c r="B79" s="245" t="s">
        <v>112</v>
      </c>
      <c r="C79" s="241">
        <v>323</v>
      </c>
      <c r="D79" s="242">
        <v>1</v>
      </c>
      <c r="E79" s="242">
        <v>2</v>
      </c>
      <c r="F79" s="243">
        <f>C79*D79*E79</f>
        <v>646</v>
      </c>
      <c r="G79" s="243">
        <v>1</v>
      </c>
      <c r="H79" s="243"/>
      <c r="I79" s="243">
        <f>SUM(F79:H79)</f>
        <v>647</v>
      </c>
    </row>
    <row r="80" spans="1:9" ht="12.75">
      <c r="A80" s="244"/>
      <c r="B80" s="245" t="s">
        <v>113</v>
      </c>
      <c r="C80" s="241">
        <v>81</v>
      </c>
      <c r="D80" s="242">
        <v>5</v>
      </c>
      <c r="E80" s="242">
        <v>2</v>
      </c>
      <c r="F80" s="243">
        <f>C80*D80*E80</f>
        <v>810</v>
      </c>
      <c r="G80" s="243">
        <v>2</v>
      </c>
      <c r="H80" s="243"/>
      <c r="I80" s="243">
        <f>SUM(F80:H80)</f>
        <v>812</v>
      </c>
    </row>
    <row r="81" spans="1:9" ht="12.75">
      <c r="A81" s="244"/>
      <c r="B81" s="245" t="s">
        <v>114</v>
      </c>
      <c r="C81" s="241">
        <v>139</v>
      </c>
      <c r="D81" s="242">
        <v>1</v>
      </c>
      <c r="E81" s="242">
        <v>2</v>
      </c>
      <c r="F81" s="243">
        <f>C81*D81*E81</f>
        <v>278</v>
      </c>
      <c r="G81" s="243">
        <v>3</v>
      </c>
      <c r="H81" s="243"/>
      <c r="I81" s="243">
        <f>SUM(F81:H81)</f>
        <v>281</v>
      </c>
    </row>
    <row r="82" spans="1:9" ht="12.75">
      <c r="A82" s="244"/>
      <c r="B82" s="245" t="s">
        <v>115</v>
      </c>
      <c r="C82" s="241">
        <v>116</v>
      </c>
      <c r="D82" s="242">
        <v>1</v>
      </c>
      <c r="E82" s="242">
        <v>2</v>
      </c>
      <c r="F82" s="243">
        <f>C82*D82*E82</f>
        <v>232</v>
      </c>
      <c r="G82" s="243">
        <v>4</v>
      </c>
      <c r="H82" s="243"/>
      <c r="I82" s="243">
        <f>SUM(F82:H82)</f>
        <v>236</v>
      </c>
    </row>
    <row r="83" spans="1:9" ht="12.75">
      <c r="A83" s="244"/>
      <c r="B83" s="245" t="s">
        <v>116</v>
      </c>
      <c r="C83" s="241">
        <v>1332</v>
      </c>
      <c r="D83" s="242">
        <v>1</v>
      </c>
      <c r="E83" s="242">
        <v>2</v>
      </c>
      <c r="F83" s="243">
        <f>C83*D83*E83</f>
        <v>2664</v>
      </c>
      <c r="G83" s="243">
        <v>5</v>
      </c>
      <c r="H83" s="243"/>
      <c r="I83" s="243">
        <f>SUM(F83:H83)</f>
        <v>2669</v>
      </c>
    </row>
    <row r="84" spans="1:9" ht="36">
      <c r="A84" s="244"/>
      <c r="B84" s="245" t="s">
        <v>117</v>
      </c>
      <c r="C84" s="241">
        <v>346</v>
      </c>
      <c r="D84" s="242">
        <v>4</v>
      </c>
      <c r="E84" s="242">
        <v>2</v>
      </c>
      <c r="F84" s="243">
        <f>C84*D84*E84</f>
        <v>2768</v>
      </c>
      <c r="G84" s="243">
        <v>6</v>
      </c>
      <c r="H84" s="243"/>
      <c r="I84" s="243">
        <f>SUM(F84:H84)</f>
        <v>2774</v>
      </c>
    </row>
    <row r="85" spans="1:9" ht="12.75">
      <c r="A85" s="244"/>
      <c r="B85" s="245" t="s">
        <v>118</v>
      </c>
      <c r="C85" s="241">
        <v>346</v>
      </c>
      <c r="D85" s="242">
        <v>4</v>
      </c>
      <c r="E85" s="242">
        <v>2</v>
      </c>
      <c r="F85" s="243">
        <f>C85*D85*E85</f>
        <v>2768</v>
      </c>
      <c r="G85" s="243">
        <v>7</v>
      </c>
      <c r="H85" s="243"/>
      <c r="I85" s="243">
        <f>SUM(F85:H85)</f>
        <v>2775</v>
      </c>
    </row>
    <row r="86" spans="1:9" ht="12.75">
      <c r="A86" s="244"/>
      <c r="B86" s="245" t="s">
        <v>119</v>
      </c>
      <c r="C86" s="241">
        <v>208</v>
      </c>
      <c r="D86" s="242">
        <v>4</v>
      </c>
      <c r="E86" s="242">
        <v>2</v>
      </c>
      <c r="F86" s="243">
        <f>C86*D86*E86</f>
        <v>1664</v>
      </c>
      <c r="G86" s="243">
        <v>8</v>
      </c>
      <c r="H86" s="243"/>
      <c r="I86" s="243">
        <f>SUM(F86:H86)</f>
        <v>1672</v>
      </c>
    </row>
    <row r="87" spans="1:9" ht="12.75">
      <c r="A87" s="244"/>
      <c r="B87" s="245" t="s">
        <v>120</v>
      </c>
      <c r="C87" s="241">
        <v>161</v>
      </c>
      <c r="D87" s="242">
        <v>4</v>
      </c>
      <c r="E87" s="242">
        <v>2</v>
      </c>
      <c r="F87" s="243">
        <f>C87*D87*E87</f>
        <v>1288</v>
      </c>
      <c r="G87" s="243">
        <v>9</v>
      </c>
      <c r="H87" s="243"/>
      <c r="I87" s="243">
        <f>SUM(F87:H87)</f>
        <v>1297</v>
      </c>
    </row>
    <row r="88" spans="1:9" ht="12.75">
      <c r="A88" s="244"/>
      <c r="B88" s="245" t="s">
        <v>121</v>
      </c>
      <c r="C88" s="241">
        <v>56</v>
      </c>
      <c r="D88" s="242">
        <v>20</v>
      </c>
      <c r="E88" s="242">
        <v>2</v>
      </c>
      <c r="F88" s="243">
        <f>C88*D88*E88</f>
        <v>2240</v>
      </c>
      <c r="G88" s="243">
        <v>10</v>
      </c>
      <c r="H88" s="243"/>
      <c r="I88" s="243">
        <f>SUM(F88:H88)</f>
        <v>2250</v>
      </c>
    </row>
    <row r="89" spans="1:9" ht="12.75">
      <c r="A89" s="244"/>
      <c r="B89" s="245" t="s">
        <v>122</v>
      </c>
      <c r="C89" s="241">
        <v>323</v>
      </c>
      <c r="D89" s="242">
        <v>1</v>
      </c>
      <c r="E89" s="242">
        <v>2</v>
      </c>
      <c r="F89" s="243">
        <f>C89*D89*E89</f>
        <v>646</v>
      </c>
      <c r="G89" s="243">
        <v>11</v>
      </c>
      <c r="H89" s="243"/>
      <c r="I89" s="243">
        <f>SUM(F89:H89)</f>
        <v>657</v>
      </c>
    </row>
    <row r="90" spans="1:9" ht="12.75">
      <c r="A90" s="244"/>
      <c r="B90" s="245" t="s">
        <v>123</v>
      </c>
      <c r="C90" s="241">
        <v>263</v>
      </c>
      <c r="D90" s="242">
        <v>1</v>
      </c>
      <c r="E90" s="242">
        <v>2</v>
      </c>
      <c r="F90" s="243">
        <f>C90*D90*E90</f>
        <v>526</v>
      </c>
      <c r="G90" s="243">
        <v>12</v>
      </c>
      <c r="H90" s="243"/>
      <c r="I90" s="243">
        <f>SUM(F90:H90)</f>
        <v>538</v>
      </c>
    </row>
    <row r="91" spans="1:9" ht="36">
      <c r="A91" s="244"/>
      <c r="B91" s="245" t="s">
        <v>124</v>
      </c>
      <c r="C91" s="241">
        <v>1419</v>
      </c>
      <c r="D91" s="242">
        <v>1</v>
      </c>
      <c r="E91" s="242">
        <v>2</v>
      </c>
      <c r="F91" s="243">
        <f>C91*D91*E91</f>
        <v>2838</v>
      </c>
      <c r="G91" s="243">
        <v>13</v>
      </c>
      <c r="H91" s="243"/>
      <c r="I91" s="243">
        <f>SUM(F91:H91)</f>
        <v>2851</v>
      </c>
    </row>
    <row r="92" spans="1:9" ht="12.75">
      <c r="A92" s="244"/>
      <c r="B92" s="245" t="s">
        <v>125</v>
      </c>
      <c r="C92" s="241">
        <v>142</v>
      </c>
      <c r="D92" s="242">
        <v>0</v>
      </c>
      <c r="E92" s="242">
        <v>0</v>
      </c>
      <c r="F92" s="243">
        <f>C92*D92*E92</f>
        <v>0</v>
      </c>
      <c r="G92" s="243">
        <v>14</v>
      </c>
      <c r="H92" s="243"/>
      <c r="I92" s="243">
        <f>SUM(F92:H92)</f>
        <v>14</v>
      </c>
    </row>
    <row r="93" spans="1:9" ht="12.75">
      <c r="A93" s="244"/>
      <c r="B93" s="245" t="s">
        <v>126</v>
      </c>
      <c r="C93" s="241">
        <v>27</v>
      </c>
      <c r="D93" s="242">
        <v>10</v>
      </c>
      <c r="E93" s="242">
        <v>2</v>
      </c>
      <c r="F93" s="243">
        <f>C93*D93*E93</f>
        <v>540</v>
      </c>
      <c r="G93" s="243">
        <v>15</v>
      </c>
      <c r="H93" s="243"/>
      <c r="I93" s="243">
        <f>SUM(F93:H93)</f>
        <v>555</v>
      </c>
    </row>
    <row r="94" spans="1:9" ht="36">
      <c r="A94" s="244"/>
      <c r="B94" s="245" t="s">
        <v>127</v>
      </c>
      <c r="C94" s="241">
        <v>101</v>
      </c>
      <c r="D94" s="242">
        <v>4</v>
      </c>
      <c r="E94" s="242">
        <v>2</v>
      </c>
      <c r="F94" s="243">
        <f>C94*D94*E94</f>
        <v>808</v>
      </c>
      <c r="G94" s="243">
        <v>16</v>
      </c>
      <c r="H94" s="243"/>
      <c r="I94" s="243">
        <f>SUM(F94:H94)</f>
        <v>824</v>
      </c>
    </row>
    <row r="95" spans="1:9" ht="12.75">
      <c r="A95" s="244"/>
      <c r="B95" s="245" t="s">
        <v>128</v>
      </c>
      <c r="C95" s="241">
        <v>101</v>
      </c>
      <c r="D95" s="242">
        <v>8</v>
      </c>
      <c r="E95" s="242">
        <v>2</v>
      </c>
      <c r="F95" s="243">
        <f>C95*D95*E95</f>
        <v>1616</v>
      </c>
      <c r="G95" s="243">
        <v>17</v>
      </c>
      <c r="H95" s="243"/>
      <c r="I95" s="243">
        <f>SUM(F95:H95)</f>
        <v>1633</v>
      </c>
    </row>
    <row r="96" spans="1:9" ht="12.75">
      <c r="A96" s="244"/>
      <c r="B96" s="245" t="s">
        <v>129</v>
      </c>
      <c r="C96" s="241">
        <v>126</v>
      </c>
      <c r="D96" s="242">
        <v>2</v>
      </c>
      <c r="E96" s="242">
        <v>2</v>
      </c>
      <c r="F96" s="243">
        <f>C96*D96*E96</f>
        <v>504</v>
      </c>
      <c r="G96" s="243">
        <v>18</v>
      </c>
      <c r="H96" s="243"/>
      <c r="I96" s="243">
        <f>SUM(F96:H96)</f>
        <v>522</v>
      </c>
    </row>
    <row r="97" spans="1:29" ht="12.75">
      <c r="A97" s="244"/>
      <c r="B97" s="245" t="s">
        <v>130</v>
      </c>
      <c r="C97" s="241">
        <v>126</v>
      </c>
      <c r="D97" s="242">
        <v>1</v>
      </c>
      <c r="E97" s="242">
        <v>2</v>
      </c>
      <c r="F97" s="243">
        <f>C97*D97*E97</f>
        <v>252</v>
      </c>
      <c r="G97" s="243">
        <v>19</v>
      </c>
      <c r="H97" s="243"/>
      <c r="I97" s="243">
        <f>SUM(F97:H97)</f>
        <v>271</v>
      </c>
      <c r="J97" s="307"/>
      <c r="K97" s="307"/>
      <c r="L97" s="307"/>
      <c r="M97" s="307"/>
      <c r="N97" s="307"/>
      <c r="O97" s="307"/>
      <c r="P97" s="307"/>
      <c r="Q97" s="307"/>
      <c r="R97" s="307"/>
      <c r="S97" s="307"/>
      <c r="T97" s="307"/>
      <c r="U97" s="307"/>
      <c r="V97" s="307"/>
      <c r="W97" s="307"/>
      <c r="X97" s="307"/>
      <c r="Y97" s="307"/>
      <c r="Z97" s="307"/>
      <c r="AA97" s="307"/>
      <c r="AB97" s="307"/>
      <c r="AC97" s="307"/>
    </row>
    <row r="98" spans="1:29" ht="12.75">
      <c r="A98" s="244"/>
      <c r="B98" s="245" t="s">
        <v>131</v>
      </c>
      <c r="C98" s="241">
        <v>126</v>
      </c>
      <c r="D98" s="242">
        <v>1</v>
      </c>
      <c r="E98" s="242">
        <v>2</v>
      </c>
      <c r="F98" s="243">
        <f>C98*D98*E98</f>
        <v>252</v>
      </c>
      <c r="G98" s="243">
        <v>20</v>
      </c>
      <c r="H98" s="243"/>
      <c r="I98" s="243">
        <f>SUM(F98:H98)</f>
        <v>272</v>
      </c>
      <c r="J98" s="307"/>
      <c r="K98" s="307"/>
      <c r="L98" s="307"/>
      <c r="M98" s="307"/>
      <c r="N98" s="307"/>
      <c r="O98" s="307"/>
      <c r="P98" s="307"/>
      <c r="Q98" s="307"/>
      <c r="R98" s="307"/>
      <c r="S98" s="307"/>
      <c r="T98" s="307"/>
      <c r="U98" s="307"/>
      <c r="V98" s="307"/>
      <c r="W98" s="307"/>
      <c r="X98" s="307"/>
      <c r="Y98" s="307"/>
      <c r="Z98" s="307"/>
      <c r="AA98" s="307"/>
      <c r="AB98" s="307"/>
      <c r="AC98" s="307"/>
    </row>
    <row r="99" spans="1:29" ht="12.75">
      <c r="A99" s="244"/>
      <c r="B99" s="245" t="s">
        <v>132</v>
      </c>
      <c r="C99" s="241">
        <v>43</v>
      </c>
      <c r="D99" s="242">
        <v>16</v>
      </c>
      <c r="E99" s="242">
        <v>2</v>
      </c>
      <c r="F99" s="243">
        <f>C99*D99*E99</f>
        <v>1376</v>
      </c>
      <c r="G99" s="243">
        <v>21</v>
      </c>
      <c r="H99" s="243"/>
      <c r="I99" s="243">
        <f>SUM(F99:H99)</f>
        <v>1397</v>
      </c>
      <c r="J99" s="307"/>
      <c r="K99" s="307"/>
      <c r="L99" s="307"/>
      <c r="M99" s="307"/>
      <c r="N99" s="307"/>
      <c r="O99" s="307"/>
      <c r="P99" s="307"/>
      <c r="Q99" s="307"/>
      <c r="R99" s="307"/>
      <c r="S99" s="307"/>
      <c r="T99" s="307"/>
      <c r="U99" s="307"/>
      <c r="V99" s="307"/>
      <c r="W99" s="307"/>
      <c r="X99" s="307"/>
      <c r="Y99" s="307"/>
      <c r="Z99" s="307"/>
      <c r="AA99" s="307"/>
      <c r="AB99" s="307"/>
      <c r="AC99" s="307"/>
    </row>
    <row r="100" spans="1:29" ht="36">
      <c r="A100" s="244"/>
      <c r="B100" s="245" t="s">
        <v>133</v>
      </c>
      <c r="C100" s="241">
        <v>631</v>
      </c>
      <c r="D100" s="242">
        <v>1</v>
      </c>
      <c r="E100" s="242">
        <v>1</v>
      </c>
      <c r="F100" s="243">
        <f>C100*D100*E100</f>
        <v>631</v>
      </c>
      <c r="G100" s="243">
        <v>22</v>
      </c>
      <c r="H100" s="243"/>
      <c r="I100" s="243">
        <f>SUM(F100:H100)</f>
        <v>653</v>
      </c>
      <c r="J100" s="307"/>
      <c r="K100" s="307"/>
      <c r="L100" s="307"/>
      <c r="M100" s="307"/>
      <c r="N100" s="307"/>
      <c r="O100" s="307"/>
      <c r="P100" s="307"/>
      <c r="Q100" s="307"/>
      <c r="R100" s="307"/>
      <c r="S100" s="307"/>
      <c r="T100" s="307"/>
      <c r="U100" s="307"/>
      <c r="V100" s="307"/>
      <c r="W100" s="307"/>
      <c r="X100" s="307"/>
      <c r="Y100" s="307"/>
      <c r="Z100" s="307"/>
      <c r="AA100" s="307"/>
      <c r="AB100" s="307"/>
      <c r="AC100" s="307"/>
    </row>
    <row r="101" spans="1:29" ht="84">
      <c r="A101" s="244"/>
      <c r="B101" s="245" t="s">
        <v>134</v>
      </c>
      <c r="C101" s="241">
        <v>2858</v>
      </c>
      <c r="D101" s="242">
        <v>1</v>
      </c>
      <c r="E101" s="242">
        <v>1</v>
      </c>
      <c r="F101" s="243">
        <f>C101*D101*E101</f>
        <v>2858</v>
      </c>
      <c r="G101" s="243">
        <v>23</v>
      </c>
      <c r="H101" s="243"/>
      <c r="I101" s="243">
        <f>SUM(F101:H101)</f>
        <v>2881</v>
      </c>
      <c r="J101" s="307"/>
      <c r="K101" s="307"/>
      <c r="L101" s="307"/>
      <c r="M101" s="307"/>
      <c r="N101" s="307"/>
      <c r="O101" s="307"/>
      <c r="P101" s="307"/>
      <c r="Q101" s="307"/>
      <c r="R101" s="307"/>
      <c r="S101" s="307"/>
      <c r="T101" s="307"/>
      <c r="U101" s="307"/>
      <c r="V101" s="307"/>
      <c r="W101" s="307"/>
      <c r="X101" s="307"/>
      <c r="Y101" s="307"/>
      <c r="Z101" s="307"/>
      <c r="AA101" s="307"/>
      <c r="AB101" s="307"/>
      <c r="AC101" s="307"/>
    </row>
    <row r="102" spans="1:29" ht="12.75">
      <c r="A102" s="244"/>
      <c r="B102" s="245" t="s">
        <v>135</v>
      </c>
      <c r="C102" s="241">
        <v>400</v>
      </c>
      <c r="D102" s="242">
        <v>1</v>
      </c>
      <c r="E102" s="242">
        <v>1</v>
      </c>
      <c r="F102" s="243">
        <f>C102*D102*E102</f>
        <v>400</v>
      </c>
      <c r="G102" s="243">
        <v>24</v>
      </c>
      <c r="H102" s="243"/>
      <c r="I102" s="243">
        <f>SUM(F102:H102)</f>
        <v>424</v>
      </c>
      <c r="J102" s="307"/>
      <c r="K102" s="307"/>
      <c r="L102" s="307"/>
      <c r="M102" s="307"/>
      <c r="N102" s="307"/>
      <c r="O102" s="307"/>
      <c r="P102" s="307"/>
      <c r="Q102" s="307"/>
      <c r="R102" s="307"/>
      <c r="S102" s="307"/>
      <c r="T102" s="307"/>
      <c r="U102" s="307"/>
      <c r="V102" s="307"/>
      <c r="W102" s="307"/>
      <c r="X102" s="307"/>
      <c r="Y102" s="307"/>
      <c r="Z102" s="307"/>
      <c r="AA102" s="307"/>
      <c r="AB102" s="307"/>
      <c r="AC102" s="307"/>
    </row>
    <row r="103" spans="1:29" ht="12.75">
      <c r="A103" s="244"/>
      <c r="B103" s="245" t="s">
        <v>136</v>
      </c>
      <c r="C103" s="241">
        <v>0</v>
      </c>
      <c r="D103" s="242">
        <v>1</v>
      </c>
      <c r="E103" s="242">
        <v>4</v>
      </c>
      <c r="F103" s="243">
        <f>C103*D103*E103</f>
        <v>0</v>
      </c>
      <c r="G103" s="243">
        <v>25</v>
      </c>
      <c r="H103" s="243"/>
      <c r="I103" s="243">
        <f>SUM(F103:H103)</f>
        <v>25</v>
      </c>
      <c r="J103" s="307"/>
      <c r="K103" s="307"/>
      <c r="L103" s="307"/>
      <c r="M103" s="307"/>
      <c r="N103" s="307"/>
      <c r="O103" s="307"/>
      <c r="P103" s="307"/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</row>
    <row r="104" spans="1:29" ht="12.75">
      <c r="A104" s="244"/>
      <c r="B104" s="245" t="s">
        <v>137</v>
      </c>
      <c r="C104" s="241">
        <v>908</v>
      </c>
      <c r="D104" s="242">
        <v>2</v>
      </c>
      <c r="E104" s="242">
        <v>1</v>
      </c>
      <c r="F104" s="243">
        <f>C104*D104*E104</f>
        <v>1816</v>
      </c>
      <c r="G104" s="243">
        <v>26</v>
      </c>
      <c r="H104" s="243"/>
      <c r="I104" s="243">
        <f>SUM(F104:H104)</f>
        <v>1842</v>
      </c>
      <c r="J104" s="307"/>
      <c r="K104" s="307"/>
      <c r="L104" s="307"/>
      <c r="M104" s="307"/>
      <c r="N104" s="307"/>
      <c r="O104" s="307"/>
      <c r="P104" s="307"/>
      <c r="Q104" s="307"/>
      <c r="R104" s="307"/>
      <c r="S104" s="307"/>
      <c r="T104" s="307"/>
      <c r="U104" s="307"/>
      <c r="V104" s="307"/>
      <c r="W104" s="307"/>
      <c r="X104" s="307"/>
      <c r="Y104" s="307"/>
      <c r="Z104" s="307"/>
      <c r="AA104" s="307"/>
      <c r="AB104" s="307"/>
      <c r="AC104" s="307"/>
    </row>
    <row r="105" spans="1:29" ht="12.75">
      <c r="A105" s="244"/>
      <c r="B105" s="245" t="s">
        <v>138</v>
      </c>
      <c r="C105" s="241">
        <v>199</v>
      </c>
      <c r="D105" s="242">
        <v>1</v>
      </c>
      <c r="E105" s="242">
        <v>2</v>
      </c>
      <c r="F105" s="243">
        <f>C105*D105*E105</f>
        <v>398</v>
      </c>
      <c r="G105" s="243">
        <v>27</v>
      </c>
      <c r="H105" s="243"/>
      <c r="I105" s="243">
        <f>SUM(F105:H105)</f>
        <v>425</v>
      </c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307"/>
      <c r="AA105" s="307"/>
      <c r="AB105" s="307"/>
      <c r="AC105" s="307"/>
    </row>
    <row r="106" spans="1:29" ht="12.75">
      <c r="A106" s="244"/>
      <c r="B106" s="245" t="s">
        <v>132</v>
      </c>
      <c r="C106" s="241">
        <v>102</v>
      </c>
      <c r="D106" s="242">
        <v>1</v>
      </c>
      <c r="E106" s="242">
        <v>4</v>
      </c>
      <c r="F106" s="243">
        <f>C106*D106*E106</f>
        <v>408</v>
      </c>
      <c r="G106" s="243">
        <v>20</v>
      </c>
      <c r="H106" s="243"/>
      <c r="I106" s="243">
        <f>SUM(F106:H106)</f>
        <v>428</v>
      </c>
      <c r="J106" s="307"/>
      <c r="K106" s="307"/>
      <c r="L106" s="307"/>
      <c r="M106" s="307"/>
      <c r="N106" s="307"/>
      <c r="O106" s="307"/>
      <c r="P106" s="307"/>
      <c r="Q106" s="307"/>
      <c r="R106" s="307"/>
      <c r="S106" s="307"/>
      <c r="T106" s="307"/>
      <c r="U106" s="307"/>
      <c r="V106" s="307"/>
      <c r="W106" s="307"/>
      <c r="X106" s="307"/>
      <c r="Y106" s="307"/>
      <c r="Z106" s="307"/>
      <c r="AA106" s="307"/>
      <c r="AB106" s="307"/>
      <c r="AC106" s="307"/>
    </row>
    <row r="107" spans="1:29" ht="36">
      <c r="A107" s="244" t="s">
        <v>63</v>
      </c>
      <c r="B107" s="245" t="s">
        <v>139</v>
      </c>
      <c r="C107" s="241">
        <v>16670</v>
      </c>
      <c r="D107" s="242">
        <v>1</v>
      </c>
      <c r="E107" s="242">
        <v>1</v>
      </c>
      <c r="F107" s="243">
        <f>C107*D107*E107</f>
        <v>16670</v>
      </c>
      <c r="G107" s="243">
        <v>0</v>
      </c>
      <c r="H107" s="243"/>
      <c r="I107" s="243">
        <f>SUM(F107:H107)</f>
        <v>16670</v>
      </c>
      <c r="J107" s="307"/>
      <c r="K107" s="307"/>
      <c r="L107" s="307"/>
      <c r="M107" s="307"/>
      <c r="N107" s="307"/>
      <c r="O107" s="307"/>
      <c r="P107" s="307"/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</row>
    <row r="108" spans="1:29" ht="12.75" customHeight="1">
      <c r="A108" s="323"/>
      <c r="B108" s="246" t="s">
        <v>70</v>
      </c>
      <c r="C108" s="322"/>
      <c r="D108" s="314"/>
      <c r="E108" s="314"/>
      <c r="F108" s="247">
        <f>SUM(F68:F107)</f>
        <v>70686</v>
      </c>
      <c r="G108" s="247">
        <f>SUM(G68:G107)</f>
        <v>398</v>
      </c>
      <c r="H108" s="247">
        <f>SUM(H68:H107)</f>
        <v>0</v>
      </c>
      <c r="I108" s="247">
        <f>SUM(I68:I107)</f>
        <v>71084</v>
      </c>
      <c r="J108" s="307"/>
      <c r="K108" s="307"/>
      <c r="L108" s="307"/>
      <c r="M108" s="307"/>
      <c r="N108" s="307"/>
      <c r="O108" s="307"/>
      <c r="P108" s="307"/>
      <c r="Q108" s="307"/>
      <c r="R108" s="307"/>
      <c r="S108" s="307"/>
      <c r="T108" s="307"/>
      <c r="U108" s="307"/>
      <c r="V108" s="307"/>
      <c r="W108" s="307"/>
      <c r="X108" s="307"/>
      <c r="Y108" s="307"/>
      <c r="Z108" s="307"/>
      <c r="AA108" s="307"/>
      <c r="AB108" s="307"/>
      <c r="AC108" s="307"/>
    </row>
    <row r="109" spans="1:29" ht="12.75" customHeight="1">
      <c r="A109" s="310"/>
      <c r="B109" s="310"/>
      <c r="C109" s="322"/>
      <c r="D109" s="314"/>
      <c r="E109" s="314"/>
      <c r="F109" s="322"/>
      <c r="G109" s="322"/>
      <c r="H109" s="322"/>
      <c r="I109" s="322"/>
      <c r="J109" s="307"/>
      <c r="K109" s="307"/>
      <c r="L109" s="307"/>
      <c r="M109" s="307"/>
      <c r="N109" s="307"/>
      <c r="O109" s="307"/>
      <c r="P109" s="307"/>
      <c r="Q109" s="307"/>
      <c r="R109" s="307"/>
      <c r="S109" s="307"/>
      <c r="T109" s="307"/>
      <c r="U109" s="307"/>
      <c r="V109" s="307"/>
      <c r="W109" s="307"/>
      <c r="X109" s="307"/>
      <c r="Y109" s="307"/>
      <c r="Z109" s="307"/>
      <c r="AA109" s="307"/>
      <c r="AB109" s="307"/>
      <c r="AC109" s="307"/>
    </row>
    <row r="110" spans="1:29" ht="12.75" customHeight="1">
      <c r="A110" s="227"/>
      <c r="B110" s="248" t="s">
        <v>31</v>
      </c>
      <c r="C110" s="249"/>
      <c r="D110" s="250"/>
      <c r="E110" s="250"/>
      <c r="F110" s="250"/>
      <c r="G110" s="250"/>
      <c r="H110" s="250"/>
      <c r="I110" s="251"/>
      <c r="J110" s="307"/>
      <c r="K110" s="307"/>
      <c r="L110" s="307"/>
      <c r="M110" s="307"/>
      <c r="N110" s="307"/>
      <c r="O110" s="307"/>
      <c r="P110" s="307"/>
      <c r="Q110" s="307"/>
      <c r="R110" s="307"/>
      <c r="S110" s="307"/>
      <c r="T110" s="307"/>
      <c r="U110" s="307"/>
      <c r="V110" s="307"/>
      <c r="W110" s="307"/>
      <c r="X110" s="307"/>
      <c r="Y110" s="307"/>
      <c r="Z110" s="307"/>
      <c r="AA110" s="307"/>
      <c r="AB110" s="307"/>
      <c r="AC110" s="307"/>
    </row>
    <row r="111" spans="1:29" ht="12.75" customHeight="1">
      <c r="A111" s="252"/>
      <c r="B111" s="253"/>
      <c r="C111" s="254"/>
      <c r="D111" s="255"/>
      <c r="E111" s="255"/>
      <c r="F111" s="256">
        <f>C111*D111*E111</f>
        <v>0</v>
      </c>
      <c r="G111" s="256"/>
      <c r="H111" s="256"/>
      <c r="I111" s="256">
        <f>SUM(F111:H111)</f>
        <v>0</v>
      </c>
      <c r="J111" s="307"/>
      <c r="K111" s="307"/>
      <c r="L111" s="307"/>
      <c r="M111" s="307"/>
      <c r="N111" s="307"/>
      <c r="O111" s="307"/>
      <c r="P111" s="307"/>
      <c r="Q111" s="307"/>
      <c r="R111" s="307"/>
      <c r="S111" s="307"/>
      <c r="T111" s="307"/>
      <c r="U111" s="307"/>
      <c r="V111" s="307"/>
      <c r="W111" s="307"/>
      <c r="X111" s="307"/>
      <c r="Y111" s="307"/>
      <c r="Z111" s="307"/>
      <c r="AA111" s="307"/>
      <c r="AB111" s="307"/>
      <c r="AC111" s="307"/>
    </row>
    <row r="112" spans="1:29" ht="12.75" customHeight="1">
      <c r="A112" s="323"/>
      <c r="B112" s="257" t="s">
        <v>70</v>
      </c>
      <c r="C112" s="322"/>
      <c r="D112" s="314"/>
      <c r="E112" s="314"/>
      <c r="F112" s="258">
        <f>SUM(F111:F111)</f>
        <v>0</v>
      </c>
      <c r="G112" s="258">
        <f>SUM(G111:G111)</f>
        <v>0</v>
      </c>
      <c r="H112" s="258">
        <f>SUM(H111:H111)</f>
        <v>0</v>
      </c>
      <c r="I112" s="258">
        <f>SUM(I111:I111)</f>
        <v>0</v>
      </c>
      <c r="J112" s="307"/>
      <c r="K112" s="307"/>
      <c r="L112" s="307"/>
      <c r="M112" s="307"/>
      <c r="N112" s="307"/>
      <c r="O112" s="307"/>
      <c r="P112" s="307"/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</row>
    <row r="113" spans="1:29" ht="12.75" customHeight="1">
      <c r="A113" s="310"/>
      <c r="B113" s="322"/>
      <c r="C113" s="322"/>
      <c r="D113" s="314"/>
      <c r="E113" s="314"/>
      <c r="F113" s="324"/>
      <c r="G113" s="324"/>
      <c r="H113" s="324"/>
      <c r="I113" s="324"/>
      <c r="J113" s="307"/>
      <c r="K113" s="307"/>
      <c r="L113" s="307"/>
      <c r="M113" s="307"/>
      <c r="N113" s="307"/>
      <c r="O113" s="307"/>
      <c r="P113" s="307"/>
      <c r="Q113" s="307"/>
      <c r="R113" s="307"/>
      <c r="S113" s="307"/>
      <c r="T113" s="307"/>
      <c r="U113" s="307"/>
      <c r="V113" s="307"/>
      <c r="W113" s="307"/>
      <c r="X113" s="307"/>
      <c r="Y113" s="307"/>
      <c r="Z113" s="307"/>
      <c r="AA113" s="307"/>
      <c r="AB113" s="307"/>
      <c r="AC113" s="307"/>
    </row>
    <row r="114" spans="1:29" ht="12.75" customHeight="1">
      <c r="A114" s="227"/>
      <c r="B114" s="248" t="s">
        <v>32</v>
      </c>
      <c r="C114" s="249"/>
      <c r="D114" s="250"/>
      <c r="E114" s="250"/>
      <c r="F114" s="250"/>
      <c r="G114" s="250"/>
      <c r="H114" s="250"/>
      <c r="I114" s="251"/>
      <c r="J114" s="307"/>
      <c r="K114" s="307"/>
      <c r="L114" s="307"/>
      <c r="M114" s="307"/>
      <c r="N114" s="307"/>
      <c r="O114" s="307"/>
      <c r="P114" s="307"/>
      <c r="Q114" s="307"/>
      <c r="R114" s="307"/>
      <c r="S114" s="307"/>
      <c r="T114" s="307"/>
      <c r="U114" s="307"/>
      <c r="V114" s="307"/>
      <c r="W114" s="307"/>
      <c r="X114" s="307"/>
      <c r="Y114" s="307"/>
      <c r="Z114" s="307"/>
      <c r="AA114" s="307"/>
      <c r="AB114" s="307"/>
      <c r="AC114" s="307"/>
    </row>
    <row r="115" spans="1:29" ht="12.75" customHeight="1">
      <c r="A115" s="252"/>
      <c r="B115" s="253"/>
      <c r="C115" s="254"/>
      <c r="D115" s="255"/>
      <c r="E115" s="255"/>
      <c r="F115" s="256">
        <f>C115*D115*E115</f>
        <v>0</v>
      </c>
      <c r="G115" s="256"/>
      <c r="H115" s="256"/>
      <c r="I115" s="256">
        <f>SUM(F115:H115)</f>
        <v>0</v>
      </c>
      <c r="J115" s="307"/>
      <c r="K115" s="307"/>
      <c r="L115" s="307"/>
      <c r="M115" s="307"/>
      <c r="N115" s="307"/>
      <c r="O115" s="307"/>
      <c r="P115" s="307"/>
      <c r="Q115" s="307"/>
      <c r="R115" s="307"/>
      <c r="S115" s="307"/>
      <c r="T115" s="307"/>
      <c r="U115" s="307"/>
      <c r="V115" s="307"/>
      <c r="W115" s="307"/>
      <c r="X115" s="307"/>
      <c r="Y115" s="307"/>
      <c r="Z115" s="307"/>
      <c r="AA115" s="307"/>
      <c r="AB115" s="307"/>
      <c r="AC115" s="307"/>
    </row>
    <row r="116" spans="1:29" ht="12.75" customHeight="1">
      <c r="A116" s="323"/>
      <c r="B116" s="257" t="s">
        <v>70</v>
      </c>
      <c r="C116" s="322"/>
      <c r="D116" s="314"/>
      <c r="E116" s="314"/>
      <c r="F116" s="258">
        <f>SUM(F115:F115)</f>
        <v>0</v>
      </c>
      <c r="G116" s="258">
        <f>SUM(G115:G115)</f>
        <v>0</v>
      </c>
      <c r="H116" s="258">
        <f>SUM(H115:H115)</f>
        <v>0</v>
      </c>
      <c r="I116" s="258">
        <f>SUM(I115:I115)</f>
        <v>0</v>
      </c>
      <c r="J116" s="307"/>
      <c r="K116" s="307"/>
      <c r="L116" s="307"/>
      <c r="M116" s="307"/>
      <c r="N116" s="307"/>
      <c r="O116" s="307"/>
      <c r="P116" s="307"/>
      <c r="Q116" s="307"/>
      <c r="R116" s="307"/>
      <c r="S116" s="307"/>
      <c r="T116" s="307"/>
      <c r="U116" s="307"/>
      <c r="V116" s="307"/>
      <c r="W116" s="307"/>
      <c r="X116" s="307"/>
      <c r="Y116" s="307"/>
      <c r="Z116" s="307"/>
      <c r="AA116" s="307"/>
      <c r="AB116" s="307"/>
      <c r="AC116" s="307"/>
    </row>
    <row r="117" spans="1:29" ht="12.75" customHeight="1">
      <c r="A117" s="310"/>
      <c r="B117" s="322"/>
      <c r="C117" s="322"/>
      <c r="D117" s="314"/>
      <c r="E117" s="314"/>
      <c r="F117" s="324"/>
      <c r="G117" s="324"/>
      <c r="H117" s="324"/>
      <c r="I117" s="324"/>
      <c r="J117" s="307"/>
      <c r="K117" s="307"/>
      <c r="L117" s="307"/>
      <c r="M117" s="307"/>
      <c r="N117" s="307"/>
      <c r="O117" s="307"/>
      <c r="P117" s="307"/>
      <c r="Q117" s="307"/>
      <c r="R117" s="307"/>
      <c r="S117" s="307"/>
      <c r="T117" s="307"/>
      <c r="U117" s="307"/>
      <c r="V117" s="307"/>
      <c r="W117" s="307"/>
      <c r="X117" s="307"/>
      <c r="Y117" s="307"/>
      <c r="Z117" s="307"/>
      <c r="AA117" s="307"/>
      <c r="AB117" s="307"/>
      <c r="AC117" s="307"/>
    </row>
    <row r="118" spans="1:29" ht="12.75" customHeight="1">
      <c r="A118" s="227"/>
      <c r="B118" s="248" t="s">
        <v>140</v>
      </c>
      <c r="C118" s="249"/>
      <c r="D118" s="250"/>
      <c r="E118" s="250"/>
      <c r="F118" s="250"/>
      <c r="G118" s="250"/>
      <c r="H118" s="250"/>
      <c r="I118" s="251"/>
      <c r="J118" s="307"/>
      <c r="K118" s="307"/>
      <c r="L118" s="307"/>
      <c r="M118" s="307"/>
      <c r="N118" s="307"/>
      <c r="O118" s="307"/>
      <c r="P118" s="307"/>
      <c r="Q118" s="307"/>
      <c r="R118" s="307"/>
      <c r="S118" s="307"/>
      <c r="T118" s="307"/>
      <c r="U118" s="307"/>
      <c r="V118" s="307"/>
      <c r="W118" s="307"/>
      <c r="X118" s="307"/>
      <c r="Y118" s="307"/>
      <c r="Z118" s="307"/>
      <c r="AA118" s="307"/>
      <c r="AB118" s="307"/>
      <c r="AC118" s="307"/>
    </row>
    <row r="119" spans="1:29" ht="12.75" customHeight="1">
      <c r="A119" s="252"/>
      <c r="B119" s="253"/>
      <c r="C119" s="254"/>
      <c r="D119" s="255"/>
      <c r="E119" s="255"/>
      <c r="F119" s="256">
        <f>C119*D119*E119</f>
        <v>0</v>
      </c>
      <c r="G119" s="256"/>
      <c r="H119" s="256"/>
      <c r="I119" s="256">
        <f>SUM(F119:H119)</f>
        <v>0</v>
      </c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</row>
    <row r="120" spans="1:29" ht="12.75" customHeight="1">
      <c r="A120" s="323"/>
      <c r="B120" s="257" t="s">
        <v>70</v>
      </c>
      <c r="C120" s="322"/>
      <c r="D120" s="314"/>
      <c r="E120" s="314"/>
      <c r="F120" s="258">
        <f>SUM(F119:F119)</f>
        <v>0</v>
      </c>
      <c r="G120" s="258">
        <f>SUM(G119:G119)</f>
        <v>0</v>
      </c>
      <c r="H120" s="258">
        <f>SUM(H119:H119)</f>
        <v>0</v>
      </c>
      <c r="I120" s="258">
        <f>SUM(I119:I119)</f>
        <v>0</v>
      </c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307"/>
      <c r="W120" s="307"/>
      <c r="X120" s="307"/>
      <c r="Y120" s="307"/>
      <c r="Z120" s="307"/>
      <c r="AA120" s="307"/>
      <c r="AB120" s="307"/>
      <c r="AC120" s="307"/>
    </row>
    <row r="121" spans="1:29" ht="12.75" customHeight="1">
      <c r="A121" s="310"/>
      <c r="B121" s="322"/>
      <c r="C121" s="322"/>
      <c r="D121" s="314"/>
      <c r="E121" s="314"/>
      <c r="F121" s="259"/>
      <c r="G121" s="259"/>
      <c r="H121" s="259"/>
      <c r="I121" s="259"/>
      <c r="J121" s="307"/>
      <c r="K121" s="307"/>
      <c r="L121" s="307"/>
      <c r="M121" s="307"/>
      <c r="N121" s="307"/>
      <c r="O121" s="307"/>
      <c r="P121" s="307"/>
      <c r="Q121" s="307"/>
      <c r="R121" s="307"/>
      <c r="S121" s="307"/>
      <c r="T121" s="307"/>
      <c r="U121" s="307"/>
      <c r="V121" s="307"/>
      <c r="W121" s="307"/>
      <c r="X121" s="307"/>
      <c r="Y121" s="307"/>
      <c r="Z121" s="307"/>
      <c r="AA121" s="307"/>
      <c r="AB121" s="307"/>
      <c r="AC121" s="307"/>
    </row>
    <row r="122" spans="1:29" ht="12.75" customHeight="1">
      <c r="A122" s="325"/>
      <c r="B122" s="260" t="s">
        <v>34</v>
      </c>
      <c r="C122" s="261"/>
      <c r="D122" s="262"/>
      <c r="E122" s="262"/>
      <c r="F122" s="262"/>
      <c r="G122" s="262"/>
      <c r="H122" s="262"/>
      <c r="I122" s="262"/>
      <c r="J122" s="307"/>
      <c r="K122" s="307"/>
      <c r="L122" s="307"/>
      <c r="M122" s="307"/>
      <c r="N122" s="307"/>
      <c r="O122" s="307"/>
      <c r="P122" s="307"/>
      <c r="Q122" s="307"/>
      <c r="R122" s="307"/>
      <c r="S122" s="307"/>
      <c r="T122" s="307"/>
      <c r="U122" s="307"/>
      <c r="V122" s="307"/>
      <c r="W122" s="307"/>
      <c r="X122" s="307"/>
      <c r="Y122" s="307"/>
      <c r="Z122" s="307"/>
      <c r="AA122" s="307"/>
      <c r="AB122" s="307"/>
      <c r="AC122" s="307"/>
    </row>
    <row r="123" spans="1:29" ht="12.75" customHeight="1">
      <c r="A123" s="263"/>
      <c r="B123" s="264"/>
      <c r="C123" s="241"/>
      <c r="D123" s="242"/>
      <c r="E123" s="242"/>
      <c r="F123" s="243">
        <f>C123*D123*E123</f>
        <v>0</v>
      </c>
      <c r="G123" s="243"/>
      <c r="H123" s="243"/>
      <c r="I123" s="243">
        <f>SUM(F123:H123)</f>
        <v>0</v>
      </c>
      <c r="J123" s="307"/>
      <c r="K123" s="307"/>
      <c r="L123" s="307"/>
      <c r="M123" s="307"/>
      <c r="N123" s="307"/>
      <c r="O123" s="307"/>
      <c r="P123" s="307"/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</row>
    <row r="124" spans="1:29" ht="12.75" customHeight="1">
      <c r="A124" s="323"/>
      <c r="B124" s="257" t="s">
        <v>70</v>
      </c>
      <c r="C124" s="322"/>
      <c r="D124" s="314"/>
      <c r="E124" s="314"/>
      <c r="F124" s="258">
        <f>SUM(F123:F123)</f>
        <v>0</v>
      </c>
      <c r="G124" s="258">
        <f>SUM(G123:G123)</f>
        <v>0</v>
      </c>
      <c r="H124" s="258">
        <f>SUM(H123:H123)</f>
        <v>0</v>
      </c>
      <c r="I124" s="258">
        <f>SUM(I123:I123)</f>
        <v>0</v>
      </c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</row>
    <row r="125" spans="1:29" ht="12.75" customHeight="1">
      <c r="A125" s="310"/>
      <c r="B125" s="322"/>
      <c r="C125" s="322"/>
      <c r="D125" s="314"/>
      <c r="E125" s="314"/>
      <c r="F125" s="324"/>
      <c r="G125" s="324"/>
      <c r="H125" s="324"/>
      <c r="I125" s="324"/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</row>
    <row r="126" spans="1:29" ht="12.75" customHeight="1">
      <c r="A126" s="270"/>
      <c r="B126" s="265" t="s">
        <v>35</v>
      </c>
      <c r="C126" s="266"/>
      <c r="D126" s="205"/>
      <c r="E126" s="205"/>
      <c r="F126" s="205"/>
      <c r="G126" s="205"/>
      <c r="H126" s="205"/>
      <c r="I126" s="206"/>
      <c r="J126" s="307"/>
      <c r="K126" s="307"/>
      <c r="L126" s="307"/>
      <c r="M126" s="307"/>
      <c r="N126" s="307"/>
      <c r="O126" s="307"/>
      <c r="P126" s="307"/>
      <c r="Q126" s="307"/>
      <c r="R126" s="307"/>
      <c r="S126" s="307"/>
      <c r="T126" s="307"/>
      <c r="U126" s="307"/>
      <c r="V126" s="307"/>
      <c r="W126" s="307"/>
      <c r="X126" s="307"/>
      <c r="Y126" s="307"/>
      <c r="Z126" s="307"/>
      <c r="AA126" s="307"/>
      <c r="AB126" s="307"/>
      <c r="AC126" s="307"/>
    </row>
    <row r="127" spans="1:29" ht="24">
      <c r="A127" s="365" t="s">
        <v>66</v>
      </c>
      <c r="B127" s="267" t="s">
        <v>141</v>
      </c>
      <c r="C127" s="268">
        <v>9120</v>
      </c>
      <c r="D127" s="218">
        <v>1</v>
      </c>
      <c r="E127" s="218">
        <v>1</v>
      </c>
      <c r="F127" s="219">
        <f>C127*D127*E127</f>
        <v>9120</v>
      </c>
      <c r="G127" s="219"/>
      <c r="H127" s="219"/>
      <c r="I127" s="219">
        <f>SUM(F127:H127)</f>
        <v>9120</v>
      </c>
      <c r="J127" s="307"/>
      <c r="K127" s="307"/>
      <c r="L127" s="307"/>
      <c r="M127" s="307"/>
      <c r="N127" s="307"/>
      <c r="O127" s="307"/>
      <c r="P127" s="307"/>
      <c r="Q127" s="307"/>
      <c r="R127" s="307"/>
      <c r="S127" s="307"/>
      <c r="T127" s="307"/>
      <c r="U127" s="307"/>
      <c r="V127" s="307"/>
      <c r="W127" s="307"/>
      <c r="X127" s="307"/>
      <c r="Y127" s="307"/>
      <c r="Z127" s="307"/>
      <c r="AA127" s="307"/>
      <c r="AB127" s="307"/>
      <c r="AC127" s="307"/>
    </row>
    <row r="128" spans="1:29" ht="12.75">
      <c r="A128" s="365"/>
      <c r="B128" s="267" t="s">
        <v>142</v>
      </c>
      <c r="C128" s="268">
        <v>780</v>
      </c>
      <c r="D128" s="218">
        <v>1</v>
      </c>
      <c r="E128" s="218">
        <v>1</v>
      </c>
      <c r="F128" s="219">
        <f>C128*D128*E128</f>
        <v>780</v>
      </c>
      <c r="G128" s="219"/>
      <c r="H128" s="219"/>
      <c r="I128" s="219">
        <f>SUM(F128:H128)</f>
        <v>780</v>
      </c>
      <c r="J128" s="307"/>
      <c r="K128" s="307"/>
      <c r="L128" s="307"/>
      <c r="M128" s="307"/>
      <c r="N128" s="307"/>
      <c r="O128" s="307"/>
      <c r="P128" s="307"/>
      <c r="Q128" s="307"/>
      <c r="R128" s="307"/>
      <c r="S128" s="307"/>
      <c r="T128" s="307"/>
      <c r="U128" s="307"/>
      <c r="V128" s="307"/>
      <c r="W128" s="307"/>
      <c r="X128" s="307"/>
      <c r="Y128" s="307"/>
      <c r="Z128" s="307"/>
      <c r="AA128" s="307"/>
      <c r="AB128" s="307"/>
      <c r="AC128" s="307"/>
    </row>
    <row r="129" spans="1:29" ht="12.75">
      <c r="A129" s="365"/>
      <c r="B129" s="267" t="s">
        <v>143</v>
      </c>
      <c r="C129" s="268">
        <v>24450</v>
      </c>
      <c r="D129" s="218">
        <v>1</v>
      </c>
      <c r="E129" s="218">
        <v>1</v>
      </c>
      <c r="F129" s="219">
        <f>C129*D129*E129</f>
        <v>24450</v>
      </c>
      <c r="G129" s="219"/>
      <c r="H129" s="219"/>
      <c r="I129" s="219">
        <f>SUM(F129:H129)</f>
        <v>24450</v>
      </c>
      <c r="J129" s="307"/>
      <c r="K129" s="307"/>
      <c r="L129" s="307"/>
      <c r="M129" s="307"/>
      <c r="N129" s="307"/>
      <c r="O129" s="307"/>
      <c r="P129" s="307"/>
      <c r="Q129" s="307"/>
      <c r="R129" s="307"/>
      <c r="S129" s="307"/>
      <c r="T129" s="307"/>
      <c r="U129" s="307"/>
      <c r="V129" s="307"/>
      <c r="W129" s="307"/>
      <c r="X129" s="307"/>
      <c r="Y129" s="307"/>
      <c r="Z129" s="307"/>
      <c r="AA129" s="307"/>
      <c r="AB129" s="307"/>
      <c r="AC129" s="307"/>
    </row>
    <row r="130" spans="1:29" ht="12.75">
      <c r="A130" s="365"/>
      <c r="B130" s="267" t="s">
        <v>144</v>
      </c>
      <c r="C130" s="268">
        <v>2780</v>
      </c>
      <c r="D130" s="218">
        <v>1</v>
      </c>
      <c r="E130" s="218">
        <v>1</v>
      </c>
      <c r="F130" s="219">
        <f>C130*D130*E130</f>
        <v>2780</v>
      </c>
      <c r="G130" s="219"/>
      <c r="H130" s="219"/>
      <c r="I130" s="219">
        <f>SUM(F130:H130)</f>
        <v>2780</v>
      </c>
      <c r="J130" s="307"/>
      <c r="K130" s="307"/>
      <c r="L130" s="307"/>
      <c r="M130" s="307"/>
      <c r="N130" s="307"/>
      <c r="O130" s="307"/>
      <c r="P130" s="307"/>
      <c r="Q130" s="307"/>
      <c r="R130" s="307"/>
      <c r="S130" s="307"/>
      <c r="T130" s="307"/>
      <c r="U130" s="307"/>
      <c r="V130" s="307"/>
      <c r="W130" s="307"/>
      <c r="X130" s="307"/>
      <c r="Y130" s="307"/>
      <c r="Z130" s="307"/>
      <c r="AA130" s="307"/>
      <c r="AB130" s="307"/>
      <c r="AC130" s="307"/>
    </row>
    <row r="131" spans="1:29" ht="24">
      <c r="A131" s="365"/>
      <c r="B131" s="267" t="s">
        <v>145</v>
      </c>
      <c r="C131" s="268">
        <v>192</v>
      </c>
      <c r="D131" s="218">
        <v>3</v>
      </c>
      <c r="E131" s="218">
        <v>2</v>
      </c>
      <c r="F131" s="219">
        <f>C131*D131*E131</f>
        <v>1152</v>
      </c>
      <c r="G131" s="219"/>
      <c r="H131" s="219"/>
      <c r="I131" s="219">
        <f>SUM(F131:H131)</f>
        <v>1152</v>
      </c>
      <c r="J131" s="307"/>
      <c r="K131" s="307"/>
      <c r="L131" s="307"/>
      <c r="M131" s="307"/>
      <c r="N131" s="307"/>
      <c r="O131" s="307"/>
      <c r="P131" s="307"/>
      <c r="Q131" s="307"/>
      <c r="R131" s="307"/>
      <c r="S131" s="307"/>
      <c r="T131" s="307"/>
      <c r="U131" s="307"/>
      <c r="V131" s="307"/>
      <c r="W131" s="307"/>
      <c r="X131" s="307"/>
      <c r="Y131" s="307"/>
      <c r="Z131" s="307"/>
      <c r="AA131" s="307"/>
      <c r="AB131" s="307"/>
      <c r="AC131" s="307"/>
    </row>
    <row r="132" spans="1:29" ht="24">
      <c r="A132" s="365"/>
      <c r="B132" s="267" t="s">
        <v>146</v>
      </c>
      <c r="C132" s="268">
        <v>167</v>
      </c>
      <c r="D132" s="218">
        <v>4</v>
      </c>
      <c r="E132" s="218">
        <v>1</v>
      </c>
      <c r="F132" s="219">
        <f>C132*D132*E132</f>
        <v>668</v>
      </c>
      <c r="G132" s="219"/>
      <c r="H132" s="219"/>
      <c r="I132" s="219">
        <f>SUM(F132:H132)</f>
        <v>668</v>
      </c>
      <c r="J132" s="307"/>
      <c r="K132" s="307"/>
      <c r="L132" s="307"/>
      <c r="M132" s="307"/>
      <c r="N132" s="307"/>
      <c r="O132" s="307"/>
      <c r="P132" s="307"/>
      <c r="Q132" s="307"/>
      <c r="R132" s="307"/>
      <c r="S132" s="307"/>
      <c r="T132" s="307"/>
      <c r="U132" s="307"/>
      <c r="V132" s="307"/>
      <c r="W132" s="307"/>
      <c r="X132" s="307"/>
      <c r="Y132" s="307"/>
      <c r="Z132" s="307"/>
      <c r="AA132" s="307"/>
      <c r="AB132" s="307"/>
      <c r="AC132" s="307"/>
    </row>
    <row r="133" spans="1:29" ht="12.75">
      <c r="A133" s="365"/>
      <c r="B133" s="267" t="s">
        <v>147</v>
      </c>
      <c r="C133" s="268">
        <v>167</v>
      </c>
      <c r="D133" s="218">
        <v>2</v>
      </c>
      <c r="E133" s="218">
        <v>1</v>
      </c>
      <c r="F133" s="219">
        <f>C133*D133*E133</f>
        <v>334</v>
      </c>
      <c r="G133" s="219"/>
      <c r="H133" s="219"/>
      <c r="I133" s="219">
        <f>SUM(F133:H133)</f>
        <v>334</v>
      </c>
      <c r="J133" s="307"/>
      <c r="K133" s="307"/>
      <c r="L133" s="307"/>
      <c r="M133" s="307"/>
      <c r="N133" s="307"/>
      <c r="O133" s="307"/>
      <c r="P133" s="307"/>
      <c r="Q133" s="307"/>
      <c r="R133" s="307"/>
      <c r="S133" s="307"/>
      <c r="T133" s="307"/>
      <c r="U133" s="307"/>
      <c r="V133" s="307"/>
      <c r="W133" s="307"/>
      <c r="X133" s="307"/>
      <c r="Y133" s="307"/>
      <c r="Z133" s="307"/>
      <c r="AA133" s="307"/>
      <c r="AB133" s="307"/>
      <c r="AC133" s="307"/>
    </row>
    <row r="134" spans="1:29" ht="13.5">
      <c r="A134" s="349" t="s">
        <v>148</v>
      </c>
      <c r="B134" s="267" t="s">
        <v>149</v>
      </c>
      <c r="C134" s="268">
        <v>128</v>
      </c>
      <c r="D134" s="218">
        <v>105</v>
      </c>
      <c r="E134" s="218">
        <v>1</v>
      </c>
      <c r="F134" s="219">
        <f>C134*D134*E134</f>
        <v>13440</v>
      </c>
      <c r="G134" s="219"/>
      <c r="H134" s="219"/>
      <c r="I134" s="219">
        <f>SUM(F134:H134)</f>
        <v>13440</v>
      </c>
      <c r="J134" s="307"/>
      <c r="K134" s="307"/>
      <c r="L134" s="307"/>
      <c r="M134" s="307"/>
      <c r="N134" s="307"/>
      <c r="O134" s="307"/>
      <c r="P134" s="307"/>
      <c r="Q134" s="307"/>
      <c r="R134" s="307"/>
      <c r="S134" s="307"/>
      <c r="T134" s="307"/>
      <c r="U134" s="307"/>
      <c r="V134" s="307"/>
      <c r="W134" s="307"/>
      <c r="X134" s="307"/>
      <c r="Y134" s="307"/>
      <c r="Z134" s="307"/>
      <c r="AA134" s="307"/>
      <c r="AB134" s="307"/>
      <c r="AC134" s="307"/>
    </row>
    <row r="135" spans="1:29" ht="36">
      <c r="A135" s="365" t="s">
        <v>150</v>
      </c>
      <c r="B135" s="267" t="s">
        <v>151</v>
      </c>
      <c r="C135" s="268">
        <v>3350</v>
      </c>
      <c r="D135" s="218">
        <v>1</v>
      </c>
      <c r="E135" s="218">
        <v>1</v>
      </c>
      <c r="F135" s="219">
        <f>C135*D135*E135</f>
        <v>3350</v>
      </c>
      <c r="G135" s="219"/>
      <c r="H135" s="219"/>
      <c r="I135" s="219">
        <f>SUM(F135:H135)</f>
        <v>3350</v>
      </c>
      <c r="J135" s="307"/>
      <c r="K135" s="307"/>
      <c r="L135" s="307"/>
      <c r="M135" s="307"/>
      <c r="N135" s="307"/>
      <c r="O135" s="307"/>
      <c r="P135" s="307"/>
      <c r="Q135" s="307"/>
      <c r="R135" s="307"/>
      <c r="S135" s="307"/>
      <c r="T135" s="307"/>
      <c r="U135" s="307"/>
      <c r="V135" s="307"/>
      <c r="W135" s="307"/>
      <c r="X135" s="307"/>
      <c r="Y135" s="307"/>
      <c r="Z135" s="307"/>
      <c r="AA135" s="307"/>
      <c r="AB135" s="307"/>
      <c r="AC135" s="307"/>
    </row>
    <row r="136" spans="1:29" ht="24">
      <c r="A136" s="365"/>
      <c r="B136" s="267" t="s">
        <v>152</v>
      </c>
      <c r="C136" s="268">
        <v>11670</v>
      </c>
      <c r="D136" s="218">
        <v>1</v>
      </c>
      <c r="E136" s="218">
        <v>1</v>
      </c>
      <c r="F136" s="219">
        <f>C136*D136*E136</f>
        <v>11670</v>
      </c>
      <c r="G136" s="219"/>
      <c r="H136" s="219"/>
      <c r="I136" s="219">
        <f>SUM(F136:H136)</f>
        <v>11670</v>
      </c>
      <c r="J136" s="307"/>
      <c r="K136" s="307"/>
      <c r="L136" s="307"/>
      <c r="M136" s="307"/>
      <c r="N136" s="307"/>
      <c r="O136" s="307"/>
      <c r="P136" s="307"/>
      <c r="Q136" s="307"/>
      <c r="R136" s="307"/>
      <c r="S136" s="307"/>
      <c r="T136" s="307"/>
      <c r="U136" s="307"/>
      <c r="V136" s="307"/>
      <c r="W136" s="307"/>
      <c r="X136" s="307"/>
      <c r="Y136" s="307"/>
      <c r="Z136" s="307"/>
      <c r="AA136" s="307"/>
      <c r="AB136" s="307"/>
      <c r="AC136" s="307"/>
    </row>
    <row r="137" spans="1:29" ht="72">
      <c r="A137" s="334" t="s">
        <v>150</v>
      </c>
      <c r="B137" s="267" t="s">
        <v>153</v>
      </c>
      <c r="C137" s="268">
        <v>10000</v>
      </c>
      <c r="D137" s="218">
        <v>1</v>
      </c>
      <c r="E137" s="218">
        <v>1</v>
      </c>
      <c r="F137" s="219">
        <f>C137*D137*E137</f>
        <v>10000</v>
      </c>
      <c r="G137" s="219"/>
      <c r="H137" s="219"/>
      <c r="I137" s="219">
        <f>SUM(F137:H137)</f>
        <v>10000</v>
      </c>
      <c r="J137" s="307"/>
      <c r="K137" s="307"/>
      <c r="L137" s="307"/>
      <c r="M137" s="307"/>
      <c r="N137" s="307"/>
      <c r="O137" s="307"/>
      <c r="P137" s="307"/>
      <c r="Q137" s="307"/>
      <c r="R137" s="307"/>
      <c r="S137" s="307"/>
      <c r="T137" s="307"/>
      <c r="U137" s="307"/>
      <c r="V137" s="307"/>
      <c r="W137" s="307"/>
      <c r="X137" s="307"/>
      <c r="Y137" s="307"/>
      <c r="Z137" s="307"/>
      <c r="AA137" s="307"/>
      <c r="AB137" s="307"/>
      <c r="AC137" s="307"/>
    </row>
    <row r="138" spans="1:29" s="307" customFormat="1" ht="24">
      <c r="A138" s="334"/>
      <c r="B138" s="267" t="s">
        <v>154</v>
      </c>
      <c r="C138" s="268">
        <v>75</v>
      </c>
      <c r="D138" s="218">
        <v>105</v>
      </c>
      <c r="E138" s="218">
        <v>1</v>
      </c>
      <c r="F138" s="219">
        <f>C138*D138*E138</f>
        <v>7875</v>
      </c>
      <c r="G138" s="219"/>
      <c r="H138" s="219"/>
      <c r="I138" s="219">
        <f>SUM(F138:H138)</f>
        <v>7875</v>
      </c>
    </row>
    <row r="139" spans="1:29" s="307" customFormat="1" ht="12.75">
      <c r="A139" s="334"/>
      <c r="B139" s="267" t="s">
        <v>155</v>
      </c>
      <c r="C139" s="268">
        <v>12</v>
      </c>
      <c r="D139" s="218">
        <v>105</v>
      </c>
      <c r="E139" s="218">
        <v>1</v>
      </c>
      <c r="F139" s="219">
        <f>C139*D139*E139</f>
        <v>1260</v>
      </c>
      <c r="G139" s="219"/>
      <c r="H139" s="219"/>
      <c r="I139" s="219">
        <f>SUM(F139:H139)</f>
        <v>1260</v>
      </c>
    </row>
    <row r="140" spans="1:29" s="307" customFormat="1" ht="12.75">
      <c r="A140" s="334"/>
      <c r="B140" s="350" t="s">
        <v>156</v>
      </c>
      <c r="C140" s="351">
        <v>1800</v>
      </c>
      <c r="D140" s="218">
        <v>1</v>
      </c>
      <c r="E140" s="218">
        <v>1</v>
      </c>
      <c r="F140" s="219">
        <f t="shared" ref="F140:F142" si="0">C140*D140*E140</f>
        <v>1800</v>
      </c>
      <c r="G140" s="219"/>
      <c r="H140" s="219"/>
      <c r="I140" s="219">
        <f t="shared" ref="I140:I142" si="1">SUM(F140:H140)</f>
        <v>1800</v>
      </c>
    </row>
    <row r="141" spans="1:29" s="307" customFormat="1" ht="12.75">
      <c r="A141" s="334"/>
      <c r="B141" s="350" t="s">
        <v>157</v>
      </c>
      <c r="C141" s="351">
        <v>2300</v>
      </c>
      <c r="D141" s="218">
        <v>1</v>
      </c>
      <c r="E141" s="218">
        <v>1</v>
      </c>
      <c r="F141" s="219">
        <f t="shared" si="0"/>
        <v>2300</v>
      </c>
      <c r="G141" s="219"/>
      <c r="H141" s="219"/>
      <c r="I141" s="219">
        <f t="shared" si="1"/>
        <v>2300</v>
      </c>
    </row>
    <row r="142" spans="1:29" s="307" customFormat="1" ht="12.75">
      <c r="A142" s="334"/>
      <c r="B142" s="350" t="s">
        <v>158</v>
      </c>
      <c r="C142" s="351">
        <v>890</v>
      </c>
      <c r="D142" s="218">
        <v>1</v>
      </c>
      <c r="E142" s="218">
        <v>1</v>
      </c>
      <c r="F142" s="219">
        <f t="shared" si="0"/>
        <v>890</v>
      </c>
      <c r="G142" s="219"/>
      <c r="H142" s="219"/>
      <c r="I142" s="219">
        <f t="shared" si="1"/>
        <v>890</v>
      </c>
    </row>
    <row r="143" spans="1:29" ht="60">
      <c r="A143" s="334"/>
      <c r="B143" s="267" t="s">
        <v>159</v>
      </c>
      <c r="C143" s="268">
        <v>4350</v>
      </c>
      <c r="D143" s="218">
        <v>1</v>
      </c>
      <c r="E143" s="218">
        <v>0</v>
      </c>
      <c r="F143" s="219">
        <f>C143*D143*E143</f>
        <v>0</v>
      </c>
      <c r="G143" s="219"/>
      <c r="H143" s="219"/>
      <c r="I143" s="219">
        <f>SUM(F143:H143)</f>
        <v>0</v>
      </c>
      <c r="J143" s="307"/>
      <c r="K143" s="307"/>
      <c r="L143" s="307"/>
      <c r="M143" s="307"/>
      <c r="N143" s="307"/>
      <c r="O143" s="307"/>
      <c r="P143" s="307"/>
      <c r="Q143" s="307"/>
      <c r="R143" s="307"/>
      <c r="S143" s="307"/>
      <c r="T143" s="307"/>
      <c r="U143" s="307"/>
      <c r="V143" s="307"/>
      <c r="W143" s="307"/>
      <c r="X143" s="307"/>
      <c r="Y143" s="307"/>
      <c r="Z143" s="307"/>
      <c r="AA143" s="307"/>
      <c r="AB143" s="307"/>
      <c r="AC143" s="307"/>
    </row>
    <row r="144" spans="1:29" ht="130.5">
      <c r="A144" s="334"/>
      <c r="B144" s="267" t="s">
        <v>160</v>
      </c>
      <c r="C144" s="268">
        <v>1390</v>
      </c>
      <c r="D144" s="218">
        <v>1</v>
      </c>
      <c r="E144" s="218">
        <v>0</v>
      </c>
      <c r="F144" s="219">
        <f>C144*D144*E144</f>
        <v>0</v>
      </c>
      <c r="G144" s="219"/>
      <c r="H144" s="219"/>
      <c r="I144" s="219">
        <f>SUM(F144:H144)</f>
        <v>0</v>
      </c>
      <c r="J144" s="307"/>
      <c r="K144" s="307"/>
      <c r="L144" s="307"/>
      <c r="M144" s="307"/>
      <c r="N144" s="307"/>
      <c r="O144" s="307"/>
      <c r="P144" s="307"/>
      <c r="Q144" s="307"/>
      <c r="R144" s="307"/>
      <c r="S144" s="307"/>
      <c r="T144" s="307"/>
      <c r="U144" s="307"/>
      <c r="V144" s="307"/>
      <c r="W144" s="307"/>
      <c r="X144" s="307"/>
      <c r="Y144" s="307"/>
      <c r="Z144" s="307"/>
      <c r="AA144" s="307"/>
      <c r="AB144" s="307"/>
      <c r="AC144" s="307"/>
    </row>
    <row r="145" spans="1:29" ht="72">
      <c r="A145" s="334"/>
      <c r="B145" s="267" t="s">
        <v>161</v>
      </c>
      <c r="C145" s="268">
        <v>2000</v>
      </c>
      <c r="D145" s="218">
        <v>1</v>
      </c>
      <c r="E145" s="218">
        <v>0</v>
      </c>
      <c r="F145" s="219">
        <f>C145*D145*E145</f>
        <v>0</v>
      </c>
      <c r="G145" s="219"/>
      <c r="H145" s="219"/>
      <c r="I145" s="219">
        <f>SUM(F145:H145)</f>
        <v>0</v>
      </c>
      <c r="J145" s="307"/>
      <c r="K145" s="307"/>
      <c r="L145" s="307"/>
      <c r="M145" s="307"/>
      <c r="N145" s="307"/>
      <c r="O145" s="307"/>
      <c r="P145" s="307"/>
      <c r="Q145" s="307"/>
      <c r="R145" s="307"/>
      <c r="S145" s="307"/>
      <c r="T145" s="307"/>
      <c r="U145" s="307"/>
      <c r="V145" s="307"/>
      <c r="W145" s="307"/>
      <c r="X145" s="307"/>
      <c r="Y145" s="307"/>
      <c r="Z145" s="307"/>
      <c r="AA145" s="307"/>
      <c r="AB145" s="307"/>
      <c r="AC145" s="307"/>
    </row>
    <row r="146" spans="1:29" ht="72">
      <c r="A146" s="334"/>
      <c r="B146" s="267" t="s">
        <v>162</v>
      </c>
      <c r="C146" s="268">
        <v>1060</v>
      </c>
      <c r="D146" s="218">
        <v>1</v>
      </c>
      <c r="E146" s="218">
        <v>0</v>
      </c>
      <c r="F146" s="219">
        <f>C146*D146*E146</f>
        <v>0</v>
      </c>
      <c r="G146" s="219"/>
      <c r="H146" s="219"/>
      <c r="I146" s="219">
        <f>SUM(F146:H146)</f>
        <v>0</v>
      </c>
      <c r="J146" s="307"/>
      <c r="K146" s="307"/>
      <c r="L146" s="307"/>
      <c r="M146" s="307"/>
      <c r="N146" s="307"/>
      <c r="O146" s="307"/>
      <c r="P146" s="307"/>
      <c r="Q146" s="307"/>
      <c r="R146" s="307"/>
      <c r="S146" s="307"/>
      <c r="T146" s="307"/>
      <c r="U146" s="307"/>
      <c r="V146" s="307"/>
      <c r="W146" s="307"/>
      <c r="X146" s="307"/>
      <c r="Y146" s="307"/>
      <c r="Z146" s="307"/>
      <c r="AA146" s="307"/>
      <c r="AB146" s="307"/>
      <c r="AC146" s="307"/>
    </row>
    <row r="147" spans="1:29" ht="60">
      <c r="A147" s="334"/>
      <c r="B147" s="267" t="s">
        <v>163</v>
      </c>
      <c r="C147" s="268">
        <v>2780</v>
      </c>
      <c r="D147" s="218">
        <v>1</v>
      </c>
      <c r="E147" s="218">
        <v>1</v>
      </c>
      <c r="F147" s="219">
        <f>C147*D147*E147</f>
        <v>2780</v>
      </c>
      <c r="G147" s="219"/>
      <c r="H147" s="219"/>
      <c r="I147" s="219">
        <f>SUM(F147:H147)</f>
        <v>2780</v>
      </c>
      <c r="J147" s="307"/>
      <c r="K147" s="307"/>
      <c r="L147" s="307"/>
      <c r="M147" s="307"/>
      <c r="N147" s="307"/>
      <c r="O147" s="307"/>
      <c r="P147" s="307"/>
      <c r="Q147" s="307"/>
      <c r="R147" s="307"/>
      <c r="S147" s="307"/>
      <c r="T147" s="307"/>
      <c r="U147" s="307"/>
      <c r="V147" s="307"/>
      <c r="W147" s="307"/>
      <c r="X147" s="307"/>
      <c r="Y147" s="307"/>
      <c r="Z147" s="307"/>
      <c r="AA147" s="307"/>
      <c r="AB147" s="307"/>
      <c r="AC147" s="307"/>
    </row>
    <row r="148" spans="1:29" ht="154.5">
      <c r="A148" s="334"/>
      <c r="B148" s="267" t="s">
        <v>164</v>
      </c>
      <c r="C148" s="268">
        <v>1670</v>
      </c>
      <c r="D148" s="218">
        <v>1</v>
      </c>
      <c r="E148" s="218">
        <v>1</v>
      </c>
      <c r="F148" s="219">
        <f>C148*D148*E148</f>
        <v>1670</v>
      </c>
      <c r="G148" s="219"/>
      <c r="H148" s="219"/>
      <c r="I148" s="219">
        <f>SUM(F148:H148)</f>
        <v>1670</v>
      </c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</row>
    <row r="149" spans="1:29" ht="107.25">
      <c r="A149" s="334"/>
      <c r="B149" s="267" t="s">
        <v>165</v>
      </c>
      <c r="C149" s="268">
        <v>2780</v>
      </c>
      <c r="D149" s="218">
        <v>1</v>
      </c>
      <c r="E149" s="218">
        <v>0</v>
      </c>
      <c r="F149" s="219">
        <f>C149*D149*E149</f>
        <v>0</v>
      </c>
      <c r="G149" s="219"/>
      <c r="H149" s="219"/>
      <c r="I149" s="219">
        <f>SUM(F149:H149)</f>
        <v>0</v>
      </c>
      <c r="J149" s="307"/>
      <c r="K149" s="307"/>
      <c r="L149" s="307"/>
      <c r="M149" s="307"/>
      <c r="N149" s="307"/>
      <c r="O149" s="307"/>
      <c r="P149" s="307"/>
      <c r="Q149" s="307"/>
      <c r="R149" s="307"/>
      <c r="S149" s="307"/>
      <c r="T149" s="307"/>
      <c r="U149" s="307"/>
      <c r="V149" s="307"/>
      <c r="W149" s="307"/>
      <c r="X149" s="307"/>
      <c r="Y149" s="307"/>
      <c r="Z149" s="307"/>
      <c r="AA149" s="307"/>
      <c r="AB149" s="307"/>
      <c r="AC149" s="307"/>
    </row>
    <row r="150" spans="1:29" ht="24">
      <c r="A150" s="334"/>
      <c r="B150" s="267" t="s">
        <v>166</v>
      </c>
      <c r="C150" s="268">
        <v>290</v>
      </c>
      <c r="D150" s="218">
        <v>1</v>
      </c>
      <c r="E150" s="218">
        <v>0</v>
      </c>
      <c r="F150" s="219">
        <f>C150*D150*E150</f>
        <v>0</v>
      </c>
      <c r="G150" s="219"/>
      <c r="H150" s="219"/>
      <c r="I150" s="219">
        <f>SUM(F150:H150)</f>
        <v>0</v>
      </c>
      <c r="J150" s="307"/>
      <c r="K150" s="307"/>
      <c r="L150" s="307"/>
      <c r="M150" s="307"/>
      <c r="N150" s="307"/>
      <c r="O150" s="307"/>
      <c r="P150" s="307"/>
      <c r="Q150" s="307"/>
      <c r="R150" s="307"/>
      <c r="S150" s="307"/>
      <c r="T150" s="307"/>
      <c r="U150" s="307"/>
      <c r="V150" s="307"/>
      <c r="W150" s="307"/>
      <c r="X150" s="307"/>
      <c r="Y150" s="307"/>
      <c r="Z150" s="307"/>
      <c r="AA150" s="307"/>
      <c r="AB150" s="307"/>
      <c r="AC150" s="307"/>
    </row>
    <row r="151" spans="1:29" ht="24">
      <c r="A151" s="334"/>
      <c r="B151" s="267" t="s">
        <v>146</v>
      </c>
      <c r="C151" s="268">
        <v>170</v>
      </c>
      <c r="D151" s="218">
        <v>4</v>
      </c>
      <c r="E151" s="218">
        <v>1</v>
      </c>
      <c r="F151" s="219">
        <f>C151*D151*E151</f>
        <v>680</v>
      </c>
      <c r="G151" s="219"/>
      <c r="H151" s="219"/>
      <c r="I151" s="219">
        <f>SUM(F151:H151)</f>
        <v>680</v>
      </c>
      <c r="J151" s="307"/>
      <c r="K151" s="307"/>
      <c r="L151" s="307"/>
      <c r="M151" s="307"/>
      <c r="N151" s="307"/>
      <c r="O151" s="307"/>
      <c r="P151" s="307"/>
      <c r="Q151" s="307"/>
      <c r="R151" s="307"/>
      <c r="S151" s="307"/>
      <c r="T151" s="307"/>
      <c r="U151" s="307"/>
      <c r="V151" s="307"/>
      <c r="W151" s="307"/>
      <c r="X151" s="307"/>
      <c r="Y151" s="307"/>
      <c r="Z151" s="307"/>
      <c r="AA151" s="307"/>
      <c r="AB151" s="307"/>
      <c r="AC151" s="307"/>
    </row>
    <row r="152" spans="1:29" ht="12.75">
      <c r="A152" s="334"/>
      <c r="B152" s="267" t="s">
        <v>147</v>
      </c>
      <c r="C152" s="268">
        <v>170</v>
      </c>
      <c r="D152" s="218">
        <v>2</v>
      </c>
      <c r="E152" s="218">
        <v>1</v>
      </c>
      <c r="F152" s="219">
        <f>C152*D152*E152</f>
        <v>340</v>
      </c>
      <c r="G152" s="219"/>
      <c r="H152" s="219"/>
      <c r="I152" s="219">
        <f>SUM(F152:H152)</f>
        <v>340</v>
      </c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/>
      <c r="U152" s="307"/>
      <c r="V152" s="307"/>
      <c r="W152" s="307"/>
      <c r="X152" s="307"/>
      <c r="Y152" s="307"/>
      <c r="Z152" s="307"/>
      <c r="AA152" s="307"/>
      <c r="AB152" s="307"/>
      <c r="AC152" s="307"/>
    </row>
    <row r="153" spans="1:29" ht="36">
      <c r="A153" s="334"/>
      <c r="B153" s="267" t="s">
        <v>167</v>
      </c>
      <c r="C153" s="268">
        <v>23</v>
      </c>
      <c r="D153" s="218">
        <v>105</v>
      </c>
      <c r="E153" s="218">
        <v>1</v>
      </c>
      <c r="F153" s="219">
        <f>C153*D153*E153</f>
        <v>2415</v>
      </c>
      <c r="G153" s="219"/>
      <c r="H153" s="219"/>
      <c r="I153" s="219">
        <f>SUM(F153:H153)</f>
        <v>2415</v>
      </c>
      <c r="J153" s="307"/>
      <c r="K153" s="307"/>
      <c r="L153" s="307"/>
      <c r="M153" s="307"/>
      <c r="N153" s="307"/>
      <c r="O153" s="307"/>
      <c r="P153" s="307"/>
      <c r="Q153" s="307"/>
      <c r="R153" s="307"/>
      <c r="S153" s="307"/>
      <c r="T153" s="307"/>
      <c r="U153" s="307"/>
      <c r="V153" s="307"/>
      <c r="W153" s="307"/>
      <c r="X153" s="307"/>
      <c r="Y153" s="307"/>
      <c r="Z153" s="307"/>
      <c r="AA153" s="307"/>
      <c r="AB153" s="307"/>
      <c r="AC153" s="307"/>
    </row>
    <row r="154" spans="1:29" ht="36">
      <c r="A154" s="334"/>
      <c r="B154" s="267" t="s">
        <v>168</v>
      </c>
      <c r="C154" s="268">
        <v>39</v>
      </c>
      <c r="D154" s="218">
        <v>105</v>
      </c>
      <c r="E154" s="218">
        <v>1</v>
      </c>
      <c r="F154" s="219">
        <f>C154*D154*E154</f>
        <v>4095</v>
      </c>
      <c r="G154" s="219"/>
      <c r="H154" s="219"/>
      <c r="I154" s="219">
        <f>SUM(F154:H154)</f>
        <v>4095</v>
      </c>
      <c r="J154" s="307"/>
      <c r="K154" s="307"/>
      <c r="L154" s="307"/>
      <c r="M154" s="307"/>
      <c r="N154" s="307"/>
      <c r="O154" s="307"/>
      <c r="P154" s="307"/>
      <c r="Q154" s="307"/>
      <c r="R154" s="307"/>
      <c r="S154" s="307"/>
      <c r="T154" s="307"/>
      <c r="U154" s="307"/>
      <c r="V154" s="307"/>
      <c r="W154" s="307"/>
      <c r="X154" s="307"/>
      <c r="Y154" s="307"/>
      <c r="Z154" s="307"/>
      <c r="AA154" s="307"/>
      <c r="AB154" s="307"/>
      <c r="AC154" s="307"/>
    </row>
    <row r="155" spans="1:29" ht="36">
      <c r="A155" s="334"/>
      <c r="B155" s="267" t="s">
        <v>169</v>
      </c>
      <c r="C155" s="268">
        <v>39</v>
      </c>
      <c r="D155" s="218">
        <v>105</v>
      </c>
      <c r="E155" s="218">
        <v>1</v>
      </c>
      <c r="F155" s="219">
        <f>C155*D155*E155</f>
        <v>4095</v>
      </c>
      <c r="G155" s="219"/>
      <c r="H155" s="219"/>
      <c r="I155" s="219">
        <f>SUM(F155:H155)</f>
        <v>4095</v>
      </c>
      <c r="J155" s="307"/>
      <c r="K155" s="307"/>
      <c r="L155" s="307"/>
      <c r="M155" s="307"/>
      <c r="N155" s="307"/>
      <c r="O155" s="307"/>
      <c r="P155" s="307"/>
      <c r="Q155" s="307"/>
      <c r="R155" s="307"/>
      <c r="S155" s="307"/>
      <c r="T155" s="307"/>
      <c r="U155" s="307"/>
      <c r="V155" s="307"/>
      <c r="W155" s="307"/>
      <c r="X155" s="307"/>
      <c r="Y155" s="307"/>
      <c r="Z155" s="307"/>
      <c r="AA155" s="307"/>
      <c r="AB155" s="307"/>
      <c r="AC155" s="307"/>
    </row>
    <row r="156" spans="1:29" ht="48">
      <c r="A156" s="334"/>
      <c r="B156" s="267" t="s">
        <v>170</v>
      </c>
      <c r="C156" s="268">
        <v>190</v>
      </c>
      <c r="D156" s="218">
        <v>0</v>
      </c>
      <c r="E156" s="218">
        <v>0</v>
      </c>
      <c r="F156" s="219">
        <f>C156*D156*E156</f>
        <v>0</v>
      </c>
      <c r="G156" s="219"/>
      <c r="H156" s="219"/>
      <c r="I156" s="219">
        <f>SUM(F156:H156)</f>
        <v>0</v>
      </c>
      <c r="J156" s="307"/>
      <c r="K156" s="307"/>
      <c r="L156" s="307"/>
      <c r="M156" s="307"/>
      <c r="N156" s="307"/>
      <c r="O156" s="307"/>
      <c r="P156" s="307"/>
      <c r="Q156" s="307"/>
      <c r="R156" s="307"/>
      <c r="S156" s="307"/>
      <c r="T156" s="307"/>
      <c r="U156" s="307"/>
      <c r="V156" s="307"/>
      <c r="W156" s="307"/>
      <c r="X156" s="307"/>
      <c r="Y156" s="307"/>
      <c r="Z156" s="307"/>
      <c r="AA156" s="307"/>
      <c r="AB156" s="307"/>
      <c r="AC156" s="307"/>
    </row>
    <row r="157" spans="1:29" ht="60">
      <c r="A157" s="334"/>
      <c r="B157" s="267" t="s">
        <v>171</v>
      </c>
      <c r="C157" s="268">
        <v>120</v>
      </c>
      <c r="D157" s="218">
        <v>0</v>
      </c>
      <c r="E157" s="218">
        <v>0</v>
      </c>
      <c r="F157" s="219">
        <f>C157*D157*E157</f>
        <v>0</v>
      </c>
      <c r="G157" s="219"/>
      <c r="H157" s="219"/>
      <c r="I157" s="219">
        <f>SUM(F157:H157)</f>
        <v>0</v>
      </c>
      <c r="J157" s="307"/>
      <c r="K157" s="307"/>
      <c r="L157" s="307"/>
      <c r="M157" s="307"/>
      <c r="N157" s="307"/>
      <c r="O157" s="307"/>
      <c r="P157" s="307"/>
      <c r="Q157" s="307"/>
      <c r="R157" s="307"/>
      <c r="S157" s="307"/>
      <c r="T157" s="307"/>
      <c r="U157" s="307"/>
      <c r="V157" s="307"/>
      <c r="W157" s="307"/>
      <c r="X157" s="307"/>
      <c r="Y157" s="307"/>
      <c r="Z157" s="307"/>
      <c r="AA157" s="307"/>
      <c r="AB157" s="307"/>
      <c r="AC157" s="307"/>
    </row>
    <row r="158" spans="1:29" ht="48">
      <c r="A158" s="334"/>
      <c r="B158" s="267" t="s">
        <v>172</v>
      </c>
      <c r="C158" s="268">
        <v>39</v>
      </c>
      <c r="D158" s="218">
        <v>0</v>
      </c>
      <c r="E158" s="218">
        <v>0</v>
      </c>
      <c r="F158" s="219">
        <f>C158*D158*E158</f>
        <v>0</v>
      </c>
      <c r="G158" s="219"/>
      <c r="H158" s="219"/>
      <c r="I158" s="219">
        <f>SUM(F158:H158)</f>
        <v>0</v>
      </c>
      <c r="J158" s="307"/>
      <c r="K158" s="307"/>
      <c r="L158" s="307"/>
      <c r="M158" s="307"/>
      <c r="N158" s="307"/>
      <c r="O158" s="307"/>
      <c r="P158" s="307"/>
      <c r="Q158" s="307"/>
      <c r="R158" s="307"/>
      <c r="S158" s="307"/>
      <c r="T158" s="307"/>
      <c r="U158" s="307"/>
      <c r="V158" s="307"/>
      <c r="W158" s="307"/>
      <c r="X158" s="307"/>
      <c r="Y158" s="307"/>
      <c r="Z158" s="307"/>
      <c r="AA158" s="307"/>
      <c r="AB158" s="307"/>
      <c r="AC158" s="307"/>
    </row>
    <row r="159" spans="1:29" s="307" customFormat="1" ht="12.75">
      <c r="A159" s="334"/>
      <c r="B159" s="267"/>
      <c r="C159" s="268">
        <v>0</v>
      </c>
      <c r="D159" s="218">
        <v>0</v>
      </c>
      <c r="E159" s="218">
        <v>0</v>
      </c>
      <c r="F159" s="219">
        <f>C159*D159*E159</f>
        <v>0</v>
      </c>
      <c r="G159" s="219"/>
      <c r="H159" s="219"/>
      <c r="I159" s="219">
        <f>SUM(F159:H159)</f>
        <v>0</v>
      </c>
    </row>
    <row r="160" spans="1:29" ht="12.75" customHeight="1">
      <c r="A160" s="323"/>
      <c r="B160" s="225" t="s">
        <v>70</v>
      </c>
      <c r="C160" s="322"/>
      <c r="D160" s="314"/>
      <c r="E160" s="314"/>
      <c r="F160" s="226">
        <f>SUM(F127:F158)</f>
        <v>107944</v>
      </c>
      <c r="G160" s="226">
        <f>SUM(G127:G158)</f>
        <v>0</v>
      </c>
      <c r="H160" s="226">
        <f>SUM(H127:H158)</f>
        <v>0</v>
      </c>
      <c r="I160" s="226">
        <f>SUM(I127:I158)</f>
        <v>107944</v>
      </c>
      <c r="J160" s="307"/>
      <c r="K160" s="307"/>
      <c r="L160" s="307"/>
      <c r="M160" s="307"/>
      <c r="N160" s="307"/>
      <c r="O160" s="307"/>
      <c r="P160" s="307"/>
      <c r="Q160" s="307"/>
      <c r="R160" s="307"/>
      <c r="S160" s="307"/>
      <c r="T160" s="307"/>
      <c r="U160" s="307"/>
      <c r="V160" s="307"/>
      <c r="W160" s="307"/>
      <c r="X160" s="307"/>
      <c r="Y160" s="307"/>
      <c r="Z160" s="307"/>
      <c r="AA160" s="307"/>
      <c r="AB160" s="307"/>
      <c r="AC160" s="307"/>
    </row>
    <row r="161" spans="1:29" ht="12.75" customHeight="1">
      <c r="A161" s="310"/>
      <c r="B161" s="310"/>
      <c r="C161" s="322"/>
      <c r="D161" s="314"/>
      <c r="E161" s="314"/>
      <c r="F161" s="322"/>
      <c r="G161" s="322"/>
      <c r="H161" s="322"/>
      <c r="I161" s="322"/>
      <c r="J161" s="307"/>
      <c r="K161" s="307"/>
      <c r="L161" s="307"/>
      <c r="M161" s="307"/>
      <c r="N161" s="307"/>
      <c r="O161" s="307"/>
      <c r="P161" s="307"/>
      <c r="Q161" s="307"/>
      <c r="R161" s="307"/>
      <c r="S161" s="307"/>
      <c r="T161" s="307"/>
      <c r="U161" s="307"/>
      <c r="V161" s="307"/>
      <c r="W161" s="307"/>
      <c r="X161" s="307"/>
      <c r="Y161" s="307"/>
      <c r="Z161" s="307"/>
      <c r="AA161" s="307"/>
      <c r="AB161" s="307"/>
      <c r="AC161" s="307"/>
    </row>
    <row r="162" spans="1:29" ht="12.75" customHeight="1">
      <c r="A162" s="270"/>
      <c r="B162" s="265" t="s">
        <v>36</v>
      </c>
      <c r="C162" s="266"/>
      <c r="D162" s="205"/>
      <c r="E162" s="205"/>
      <c r="F162" s="205"/>
      <c r="G162" s="205"/>
      <c r="H162" s="205"/>
      <c r="I162" s="206"/>
      <c r="J162" s="307"/>
      <c r="K162" s="307"/>
      <c r="L162" s="307"/>
      <c r="M162" s="307"/>
      <c r="N162" s="307"/>
      <c r="O162" s="307"/>
      <c r="P162" s="307"/>
      <c r="Q162" s="307"/>
      <c r="R162" s="307"/>
      <c r="S162" s="307"/>
      <c r="T162" s="307"/>
      <c r="U162" s="307"/>
      <c r="V162" s="307"/>
      <c r="W162" s="307"/>
      <c r="X162" s="307"/>
      <c r="Y162" s="307"/>
      <c r="Z162" s="307"/>
      <c r="AA162" s="307"/>
      <c r="AB162" s="307"/>
      <c r="AC162" s="307"/>
    </row>
    <row r="163" spans="1:29" ht="72">
      <c r="A163" s="271"/>
      <c r="B163" s="272" t="s">
        <v>173</v>
      </c>
      <c r="C163" s="273">
        <v>34</v>
      </c>
      <c r="D163" s="274">
        <v>105</v>
      </c>
      <c r="E163" s="275">
        <v>1</v>
      </c>
      <c r="F163" s="256">
        <f>C163*D163*E163</f>
        <v>3570</v>
      </c>
      <c r="G163" s="276"/>
      <c r="H163" s="276"/>
      <c r="I163" s="256">
        <f>SUM(F163:H163)</f>
        <v>3570</v>
      </c>
      <c r="J163" s="307"/>
      <c r="K163" s="307"/>
      <c r="L163" s="307"/>
      <c r="M163" s="307"/>
      <c r="N163" s="307"/>
      <c r="O163" s="307"/>
      <c r="P163" s="307"/>
      <c r="Q163" s="307"/>
      <c r="R163" s="307"/>
      <c r="S163" s="307"/>
      <c r="T163" s="307"/>
      <c r="U163" s="307"/>
      <c r="V163" s="307"/>
      <c r="W163" s="307"/>
      <c r="X163" s="307"/>
      <c r="Y163" s="307"/>
      <c r="Z163" s="307"/>
      <c r="AA163" s="307"/>
      <c r="AB163" s="307"/>
      <c r="AC163" s="307"/>
    </row>
    <row r="164" spans="1:29" ht="12.75" customHeight="1">
      <c r="A164" s="371" t="s">
        <v>66</v>
      </c>
      <c r="B164" s="272" t="s">
        <v>174</v>
      </c>
      <c r="C164" s="273">
        <v>12</v>
      </c>
      <c r="D164" s="274">
        <v>105</v>
      </c>
      <c r="E164" s="275">
        <v>1</v>
      </c>
      <c r="F164" s="256">
        <f>C164*D164*E164</f>
        <v>1260</v>
      </c>
      <c r="G164" s="276"/>
      <c r="H164" s="276"/>
      <c r="I164" s="256">
        <f>SUM(F164:H164)</f>
        <v>1260</v>
      </c>
      <c r="J164" s="307"/>
      <c r="K164" s="307"/>
      <c r="L164" s="307"/>
      <c r="M164" s="307"/>
      <c r="N164" s="307"/>
      <c r="O164" s="307"/>
      <c r="P164" s="307"/>
      <c r="Q164" s="307"/>
      <c r="R164" s="307"/>
      <c r="S164" s="307"/>
      <c r="T164" s="307"/>
      <c r="U164" s="307"/>
      <c r="V164" s="307"/>
      <c r="W164" s="307"/>
      <c r="X164" s="307"/>
      <c r="Y164" s="307"/>
      <c r="Z164" s="307"/>
      <c r="AA164" s="307"/>
      <c r="AB164" s="307"/>
      <c r="AC164" s="307"/>
    </row>
    <row r="165" spans="1:29" ht="12.75" customHeight="1">
      <c r="A165" s="378"/>
      <c r="B165" s="269" t="s">
        <v>175</v>
      </c>
      <c r="C165" s="254">
        <v>12</v>
      </c>
      <c r="D165" s="255">
        <v>105</v>
      </c>
      <c r="E165" s="255">
        <v>1</v>
      </c>
      <c r="F165" s="256">
        <f>C165*D165*E165</f>
        <v>1260</v>
      </c>
      <c r="G165" s="256"/>
      <c r="H165" s="256"/>
      <c r="I165" s="256">
        <f>SUM(F165:H165)</f>
        <v>1260</v>
      </c>
      <c r="J165" s="307"/>
      <c r="K165" s="307"/>
      <c r="L165" s="307"/>
      <c r="M165" s="307"/>
      <c r="N165" s="307"/>
      <c r="O165" s="307"/>
      <c r="P165" s="307"/>
      <c r="Q165" s="307"/>
      <c r="R165" s="307"/>
      <c r="S165" s="307"/>
      <c r="T165" s="307"/>
      <c r="U165" s="307"/>
      <c r="V165" s="307"/>
      <c r="W165" s="307"/>
      <c r="X165" s="307"/>
      <c r="Y165" s="307"/>
      <c r="Z165" s="307"/>
      <c r="AA165" s="307"/>
      <c r="AB165" s="307"/>
      <c r="AC165" s="307"/>
    </row>
    <row r="166" spans="1:29" ht="36">
      <c r="A166" s="371" t="s">
        <v>67</v>
      </c>
      <c r="B166" s="272" t="s">
        <v>176</v>
      </c>
      <c r="C166" s="273">
        <v>12</v>
      </c>
      <c r="D166" s="274">
        <v>105</v>
      </c>
      <c r="E166" s="275">
        <v>1</v>
      </c>
      <c r="F166" s="256">
        <f>C166*D166*E166</f>
        <v>1260</v>
      </c>
      <c r="G166" s="276"/>
      <c r="H166" s="276"/>
      <c r="I166" s="256">
        <f>SUM(F166:H166)</f>
        <v>1260</v>
      </c>
      <c r="J166" s="307"/>
      <c r="K166" s="307"/>
      <c r="L166" s="307"/>
      <c r="M166" s="307"/>
      <c r="N166" s="307"/>
      <c r="O166" s="307"/>
      <c r="P166" s="307"/>
      <c r="Q166" s="307"/>
      <c r="R166" s="307"/>
      <c r="S166" s="307"/>
      <c r="T166" s="307"/>
      <c r="U166" s="307"/>
      <c r="V166" s="307"/>
      <c r="W166" s="307"/>
      <c r="X166" s="307"/>
      <c r="Y166" s="307"/>
      <c r="Z166" s="307"/>
      <c r="AA166" s="307"/>
      <c r="AB166" s="307"/>
      <c r="AC166" s="307"/>
    </row>
    <row r="167" spans="1:29" ht="12.75" customHeight="1">
      <c r="A167" s="372"/>
      <c r="B167" s="272" t="s">
        <v>177</v>
      </c>
      <c r="C167" s="273">
        <v>12</v>
      </c>
      <c r="D167" s="274">
        <v>105</v>
      </c>
      <c r="E167" s="275">
        <v>1</v>
      </c>
      <c r="F167" s="256">
        <f>C167*D167*E167</f>
        <v>1260</v>
      </c>
      <c r="G167" s="276"/>
      <c r="H167" s="276"/>
      <c r="I167" s="256">
        <f>SUM(F167:H167)</f>
        <v>1260</v>
      </c>
      <c r="J167" s="307"/>
      <c r="K167" s="307"/>
      <c r="L167" s="307"/>
      <c r="M167" s="307"/>
      <c r="N167" s="307"/>
      <c r="O167" s="307"/>
      <c r="P167" s="307"/>
      <c r="Q167" s="307"/>
      <c r="R167" s="307"/>
      <c r="S167" s="307"/>
      <c r="T167" s="307"/>
      <c r="U167" s="307"/>
      <c r="V167" s="307"/>
      <c r="W167" s="307"/>
      <c r="X167" s="307"/>
      <c r="Y167" s="307"/>
      <c r="Z167" s="307"/>
      <c r="AA167" s="307"/>
      <c r="AB167" s="307"/>
      <c r="AC167" s="307"/>
    </row>
    <row r="168" spans="1:29" ht="12.75" customHeight="1">
      <c r="A168" s="330" t="s">
        <v>68</v>
      </c>
      <c r="B168" s="277" t="s">
        <v>178</v>
      </c>
      <c r="C168" s="273">
        <v>12</v>
      </c>
      <c r="D168" s="274">
        <v>105</v>
      </c>
      <c r="E168" s="275">
        <v>1</v>
      </c>
      <c r="F168" s="256">
        <f>C168*D168*E168</f>
        <v>1260</v>
      </c>
      <c r="G168" s="276"/>
      <c r="H168" s="276"/>
      <c r="I168" s="256">
        <f>SUM(F168:H168)</f>
        <v>1260</v>
      </c>
      <c r="J168" s="307"/>
      <c r="K168" s="307"/>
      <c r="L168" s="307"/>
      <c r="M168" s="307"/>
      <c r="N168" s="307"/>
      <c r="O168" s="307"/>
      <c r="P168" s="307"/>
      <c r="Q168" s="307"/>
      <c r="R168" s="307"/>
      <c r="S168" s="307"/>
      <c r="T168" s="307"/>
      <c r="U168" s="307"/>
      <c r="V168" s="307"/>
      <c r="W168" s="307"/>
      <c r="X168" s="307"/>
      <c r="Y168" s="307"/>
      <c r="Z168" s="307"/>
      <c r="AA168" s="307"/>
      <c r="AB168" s="307"/>
      <c r="AC168" s="307"/>
    </row>
    <row r="169" spans="1:29" ht="72">
      <c r="A169" s="330" t="s">
        <v>69</v>
      </c>
      <c r="B169" s="277" t="s">
        <v>179</v>
      </c>
      <c r="C169" s="273">
        <v>34</v>
      </c>
      <c r="D169" s="274">
        <v>105</v>
      </c>
      <c r="E169" s="275">
        <v>1</v>
      </c>
      <c r="F169" s="256">
        <f>C169*D169*E169</f>
        <v>3570</v>
      </c>
      <c r="G169" s="276"/>
      <c r="H169" s="276"/>
      <c r="I169" s="256">
        <f>SUM(F169:H169)</f>
        <v>3570</v>
      </c>
      <c r="J169" s="307"/>
      <c r="K169" s="307"/>
      <c r="L169" s="307"/>
      <c r="M169" s="307"/>
      <c r="N169" s="307"/>
      <c r="O169" s="307"/>
      <c r="P169" s="307"/>
      <c r="Q169" s="307"/>
      <c r="R169" s="307"/>
      <c r="S169" s="307"/>
      <c r="T169" s="307"/>
      <c r="U169" s="307"/>
      <c r="V169" s="307"/>
      <c r="W169" s="307"/>
      <c r="X169" s="307"/>
      <c r="Y169" s="307"/>
      <c r="Z169" s="307"/>
      <c r="AA169" s="307"/>
      <c r="AB169" s="307"/>
      <c r="AC169" s="307"/>
    </row>
    <row r="170" spans="1:29" ht="12.75" customHeight="1">
      <c r="A170" s="323"/>
      <c r="B170" s="225" t="s">
        <v>70</v>
      </c>
      <c r="C170" s="322"/>
      <c r="D170" s="314"/>
      <c r="E170" s="314"/>
      <c r="F170" s="247">
        <f>SUM(F163:F169)</f>
        <v>13440</v>
      </c>
      <c r="G170" s="247">
        <f>SUM(G163:G169)</f>
        <v>0</v>
      </c>
      <c r="H170" s="247">
        <f>SUM(H163:H169)</f>
        <v>0</v>
      </c>
      <c r="I170" s="247">
        <f>SUM(I163:I169)</f>
        <v>13440</v>
      </c>
      <c r="J170" s="307"/>
      <c r="K170" s="307"/>
      <c r="L170" s="307"/>
      <c r="M170" s="307"/>
      <c r="N170" s="307"/>
      <c r="O170" s="307"/>
      <c r="P170" s="307"/>
      <c r="Q170" s="307"/>
      <c r="R170" s="307"/>
      <c r="S170" s="307"/>
      <c r="T170" s="307"/>
      <c r="U170" s="307"/>
      <c r="V170" s="307"/>
      <c r="W170" s="307"/>
      <c r="X170" s="307"/>
      <c r="Y170" s="307"/>
      <c r="Z170" s="307"/>
      <c r="AA170" s="307"/>
      <c r="AB170" s="307"/>
      <c r="AC170" s="307"/>
    </row>
    <row r="171" spans="1:29" ht="12.75" customHeight="1">
      <c r="A171" s="310"/>
      <c r="B171" s="310"/>
      <c r="C171" s="322"/>
      <c r="D171" s="314"/>
      <c r="E171" s="314"/>
      <c r="F171" s="322"/>
      <c r="G171" s="322"/>
      <c r="H171" s="322"/>
      <c r="I171" s="322"/>
      <c r="J171" s="307"/>
      <c r="K171" s="307"/>
      <c r="L171" s="307"/>
      <c r="M171" s="307"/>
      <c r="N171" s="307"/>
      <c r="O171" s="307"/>
      <c r="P171" s="307"/>
      <c r="Q171" s="307"/>
      <c r="R171" s="307"/>
      <c r="S171" s="307"/>
      <c r="T171" s="307"/>
      <c r="U171" s="307"/>
      <c r="V171" s="307"/>
      <c r="W171" s="307"/>
      <c r="X171" s="307"/>
      <c r="Y171" s="307"/>
      <c r="Z171" s="307"/>
      <c r="AA171" s="307"/>
      <c r="AB171" s="307"/>
      <c r="AC171" s="307"/>
    </row>
    <row r="172" spans="1:29" ht="12.75" customHeight="1">
      <c r="A172" s="227"/>
      <c r="B172" s="228" t="s">
        <v>180</v>
      </c>
      <c r="C172" s="239"/>
      <c r="D172" s="229"/>
      <c r="E172" s="229"/>
      <c r="F172" s="229"/>
      <c r="G172" s="229"/>
      <c r="H172" s="229"/>
      <c r="I172" s="230"/>
      <c r="J172" s="307"/>
      <c r="K172" s="307"/>
      <c r="L172" s="307"/>
      <c r="M172" s="307"/>
      <c r="N172" s="307"/>
      <c r="O172" s="307"/>
      <c r="P172" s="307"/>
      <c r="Q172" s="307"/>
      <c r="R172" s="307"/>
      <c r="S172" s="307"/>
      <c r="T172" s="307"/>
      <c r="U172" s="307"/>
      <c r="V172" s="307"/>
      <c r="W172" s="307"/>
      <c r="X172" s="307"/>
      <c r="Y172" s="307"/>
      <c r="Z172" s="307"/>
      <c r="AA172" s="307"/>
      <c r="AB172" s="307"/>
      <c r="AC172" s="307"/>
    </row>
    <row r="173" spans="1:29" ht="24">
      <c r="A173" s="278"/>
      <c r="B173" s="272" t="s">
        <v>181</v>
      </c>
      <c r="C173" s="279">
        <v>819</v>
      </c>
      <c r="D173" s="274">
        <v>1</v>
      </c>
      <c r="E173" s="280">
        <v>1</v>
      </c>
      <c r="F173" s="281">
        <v>819</v>
      </c>
      <c r="G173" s="281">
        <v>0</v>
      </c>
      <c r="H173" s="282">
        <v>93.833427442123082</v>
      </c>
      <c r="I173" s="281">
        <v>912.83342744212314</v>
      </c>
      <c r="J173" s="307"/>
      <c r="K173" s="307"/>
      <c r="L173" s="307"/>
      <c r="M173" s="307"/>
      <c r="N173" s="307"/>
      <c r="O173" s="307"/>
      <c r="P173" s="307"/>
      <c r="Q173" s="307"/>
      <c r="R173" s="307"/>
      <c r="S173" s="307"/>
      <c r="T173" s="307"/>
      <c r="U173" s="307"/>
      <c r="V173" s="307"/>
      <c r="W173" s="307"/>
      <c r="X173" s="307"/>
      <c r="Y173" s="307"/>
      <c r="Z173" s="307"/>
      <c r="AA173" s="307"/>
      <c r="AB173" s="307"/>
      <c r="AC173" s="307"/>
    </row>
    <row r="174" spans="1:29" s="307" customFormat="1" ht="24">
      <c r="A174" s="278"/>
      <c r="B174" s="272" t="s">
        <v>182</v>
      </c>
      <c r="C174" s="279">
        <v>514.00338791643139</v>
      </c>
      <c r="D174" s="274">
        <v>1</v>
      </c>
      <c r="E174" s="280">
        <v>1</v>
      </c>
      <c r="F174" s="281">
        <v>514.00338791643139</v>
      </c>
      <c r="G174" s="281">
        <v>0</v>
      </c>
      <c r="H174" s="282">
        <v>168.70807453416148</v>
      </c>
      <c r="I174" s="281">
        <v>682.71146245059288</v>
      </c>
    </row>
    <row r="175" spans="1:29" s="307" customFormat="1" ht="24">
      <c r="A175" s="278"/>
      <c r="B175" s="272" t="s">
        <v>183</v>
      </c>
      <c r="C175" s="279">
        <v>823</v>
      </c>
      <c r="D175" s="274">
        <v>1</v>
      </c>
      <c r="E175" s="280">
        <v>1</v>
      </c>
      <c r="F175" s="281">
        <v>823</v>
      </c>
      <c r="G175" s="281">
        <v>0</v>
      </c>
      <c r="H175" s="282">
        <v>192.42</v>
      </c>
      <c r="I175" s="281">
        <v>1015.42</v>
      </c>
    </row>
    <row r="176" spans="1:29" s="307" customFormat="1" ht="24">
      <c r="A176" s="278"/>
      <c r="B176" s="272" t="s">
        <v>181</v>
      </c>
      <c r="C176" s="279">
        <v>831</v>
      </c>
      <c r="D176" s="274">
        <v>22</v>
      </c>
      <c r="E176" s="280">
        <v>1</v>
      </c>
      <c r="F176" s="281">
        <v>18282</v>
      </c>
      <c r="G176" s="281">
        <v>0</v>
      </c>
      <c r="H176" s="282">
        <v>2064.2599999999998</v>
      </c>
      <c r="I176" s="281">
        <v>20346.259999999998</v>
      </c>
    </row>
    <row r="177" spans="1:9" s="307" customFormat="1" ht="24">
      <c r="A177" s="278"/>
      <c r="B177" s="272" t="s">
        <v>184</v>
      </c>
      <c r="C177" s="279">
        <v>1065</v>
      </c>
      <c r="D177" s="274">
        <v>1</v>
      </c>
      <c r="E177" s="280">
        <v>1</v>
      </c>
      <c r="F177" s="281">
        <v>1065</v>
      </c>
      <c r="G177" s="281">
        <v>0</v>
      </c>
      <c r="H177" s="282">
        <v>105.5</v>
      </c>
      <c r="I177" s="281">
        <v>1170.5</v>
      </c>
    </row>
    <row r="178" spans="1:9" s="307" customFormat="1" ht="24">
      <c r="A178" s="278"/>
      <c r="B178" s="272" t="s">
        <v>185</v>
      </c>
      <c r="C178" s="279">
        <v>463</v>
      </c>
      <c r="D178" s="274">
        <v>3</v>
      </c>
      <c r="E178" s="280">
        <v>1</v>
      </c>
      <c r="F178" s="281">
        <v>1389</v>
      </c>
      <c r="G178" s="281">
        <v>0</v>
      </c>
      <c r="H178" s="282">
        <v>307.5</v>
      </c>
      <c r="I178" s="281">
        <v>1696.5</v>
      </c>
    </row>
    <row r="179" spans="1:9" s="307" customFormat="1" ht="24">
      <c r="A179" s="278"/>
      <c r="B179" s="272" t="s">
        <v>186</v>
      </c>
      <c r="C179" s="279">
        <v>208</v>
      </c>
      <c r="D179" s="274">
        <v>1</v>
      </c>
      <c r="E179" s="280">
        <v>1</v>
      </c>
      <c r="F179" s="281">
        <v>208</v>
      </c>
      <c r="G179" s="281">
        <v>0</v>
      </c>
      <c r="H179" s="282">
        <v>54.33</v>
      </c>
      <c r="I179" s="281">
        <v>262.33</v>
      </c>
    </row>
    <row r="180" spans="1:9" s="307" customFormat="1" ht="24">
      <c r="A180" s="278"/>
      <c r="B180" s="272" t="s">
        <v>187</v>
      </c>
      <c r="C180" s="279">
        <v>522</v>
      </c>
      <c r="D180" s="274">
        <v>1</v>
      </c>
      <c r="E180" s="280">
        <v>1</v>
      </c>
      <c r="F180" s="281">
        <v>522</v>
      </c>
      <c r="G180" s="281">
        <v>0</v>
      </c>
      <c r="H180" s="282">
        <v>164.06</v>
      </c>
      <c r="I180" s="281">
        <v>686.06</v>
      </c>
    </row>
    <row r="181" spans="1:9" s="307" customFormat="1" ht="24">
      <c r="A181" s="278"/>
      <c r="B181" s="272" t="s">
        <v>182</v>
      </c>
      <c r="C181" s="279">
        <v>514</v>
      </c>
      <c r="D181" s="274">
        <v>27</v>
      </c>
      <c r="E181" s="280">
        <v>1</v>
      </c>
      <c r="F181" s="281">
        <v>13878</v>
      </c>
      <c r="G181" s="281">
        <v>0</v>
      </c>
      <c r="H181" s="282">
        <v>4578.93</v>
      </c>
      <c r="I181" s="281">
        <v>18456.93</v>
      </c>
    </row>
    <row r="182" spans="1:9" s="307" customFormat="1" ht="24">
      <c r="A182" s="278"/>
      <c r="B182" s="272" t="s">
        <v>188</v>
      </c>
      <c r="C182" s="279">
        <v>864</v>
      </c>
      <c r="D182" s="274">
        <v>1</v>
      </c>
      <c r="E182" s="280">
        <v>1</v>
      </c>
      <c r="F182" s="281">
        <v>864</v>
      </c>
      <c r="G182" s="281">
        <v>0</v>
      </c>
      <c r="H182" s="282">
        <v>335.8</v>
      </c>
      <c r="I182" s="281">
        <v>1199.8</v>
      </c>
    </row>
    <row r="183" spans="1:9" s="307" customFormat="1" ht="24">
      <c r="A183" s="278"/>
      <c r="B183" s="272" t="s">
        <v>189</v>
      </c>
      <c r="C183" s="279">
        <v>606</v>
      </c>
      <c r="D183" s="274">
        <v>1</v>
      </c>
      <c r="E183" s="280">
        <v>1</v>
      </c>
      <c r="F183" s="281">
        <v>606</v>
      </c>
      <c r="G183" s="281">
        <v>0</v>
      </c>
      <c r="H183" s="282">
        <v>121.3</v>
      </c>
      <c r="I183" s="281">
        <v>727.3</v>
      </c>
    </row>
    <row r="184" spans="1:9" s="307" customFormat="1" ht="24">
      <c r="A184" s="278"/>
      <c r="B184" s="272" t="s">
        <v>190</v>
      </c>
      <c r="C184" s="279">
        <v>558</v>
      </c>
      <c r="D184" s="274">
        <v>1</v>
      </c>
      <c r="E184" s="280">
        <v>1</v>
      </c>
      <c r="F184" s="281">
        <v>558</v>
      </c>
      <c r="G184" s="281">
        <v>0</v>
      </c>
      <c r="H184" s="282">
        <v>249.82</v>
      </c>
      <c r="I184" s="281">
        <v>807.81999999999994</v>
      </c>
    </row>
    <row r="185" spans="1:9" s="307" customFormat="1" ht="24">
      <c r="A185" s="278"/>
      <c r="B185" s="272" t="s">
        <v>191</v>
      </c>
      <c r="C185" s="279">
        <v>1808</v>
      </c>
      <c r="D185" s="274">
        <v>1</v>
      </c>
      <c r="E185" s="280">
        <v>1</v>
      </c>
      <c r="F185" s="281">
        <v>1808</v>
      </c>
      <c r="G185" s="281">
        <v>0</v>
      </c>
      <c r="H185" s="282">
        <v>284.82</v>
      </c>
      <c r="I185" s="281">
        <v>2092.8200000000002</v>
      </c>
    </row>
    <row r="186" spans="1:9" s="307" customFormat="1" ht="24">
      <c r="A186" s="278"/>
      <c r="B186" s="272" t="s">
        <v>181</v>
      </c>
      <c r="C186" s="279">
        <v>835</v>
      </c>
      <c r="D186" s="274">
        <v>21</v>
      </c>
      <c r="E186" s="280">
        <v>1</v>
      </c>
      <c r="F186" s="281">
        <v>17535</v>
      </c>
      <c r="G186" s="281">
        <v>0</v>
      </c>
      <c r="H186" s="282">
        <v>1970.85</v>
      </c>
      <c r="I186" s="281">
        <v>19505.849999999999</v>
      </c>
    </row>
    <row r="187" spans="1:9" s="307" customFormat="1" ht="24">
      <c r="A187" s="278"/>
      <c r="B187" s="272" t="s">
        <v>192</v>
      </c>
      <c r="C187" s="279">
        <v>1058</v>
      </c>
      <c r="D187" s="274">
        <v>1</v>
      </c>
      <c r="E187" s="280">
        <v>1</v>
      </c>
      <c r="F187" s="281">
        <v>1058</v>
      </c>
      <c r="G187" s="281">
        <v>0</v>
      </c>
      <c r="H187" s="282">
        <v>92.7</v>
      </c>
      <c r="I187" s="281">
        <v>1150.7</v>
      </c>
    </row>
    <row r="188" spans="1:9" s="307" customFormat="1" ht="24">
      <c r="A188" s="278"/>
      <c r="B188" s="272" t="s">
        <v>184</v>
      </c>
      <c r="C188" s="279">
        <v>1058</v>
      </c>
      <c r="D188" s="274">
        <v>1</v>
      </c>
      <c r="E188" s="280">
        <v>1</v>
      </c>
      <c r="F188" s="281">
        <v>1058</v>
      </c>
      <c r="G188" s="281">
        <v>0</v>
      </c>
      <c r="H188" s="282">
        <v>105.5</v>
      </c>
      <c r="I188" s="281">
        <v>1163.5</v>
      </c>
    </row>
    <row r="189" spans="1:9" s="307" customFormat="1" ht="24">
      <c r="A189" s="278"/>
      <c r="B189" s="272" t="s">
        <v>185</v>
      </c>
      <c r="C189" s="279">
        <v>463</v>
      </c>
      <c r="D189" s="274">
        <v>3</v>
      </c>
      <c r="E189" s="280">
        <v>1</v>
      </c>
      <c r="F189" s="281">
        <v>1389</v>
      </c>
      <c r="G189" s="281">
        <v>0</v>
      </c>
      <c r="H189" s="282">
        <v>307.5</v>
      </c>
      <c r="I189" s="281">
        <v>1696.5</v>
      </c>
    </row>
    <row r="190" spans="1:9" s="307" customFormat="1" ht="24">
      <c r="A190" s="278"/>
      <c r="B190" s="272" t="s">
        <v>193</v>
      </c>
      <c r="C190" s="279">
        <v>449</v>
      </c>
      <c r="D190" s="274">
        <v>1</v>
      </c>
      <c r="E190" s="280">
        <v>1</v>
      </c>
      <c r="F190" s="281">
        <v>449</v>
      </c>
      <c r="G190" s="281">
        <v>0</v>
      </c>
      <c r="H190" s="282">
        <v>109.87</v>
      </c>
      <c r="I190" s="281">
        <v>558.87</v>
      </c>
    </row>
    <row r="191" spans="1:9" s="307" customFormat="1" ht="24">
      <c r="A191" s="278"/>
      <c r="B191" s="272" t="s">
        <v>187</v>
      </c>
      <c r="C191" s="279">
        <v>522</v>
      </c>
      <c r="D191" s="274">
        <v>2</v>
      </c>
      <c r="E191" s="280">
        <v>1</v>
      </c>
      <c r="F191" s="281">
        <v>1044</v>
      </c>
      <c r="G191" s="281">
        <v>0</v>
      </c>
      <c r="H191" s="282">
        <v>328.12</v>
      </c>
      <c r="I191" s="281">
        <v>1372.12</v>
      </c>
    </row>
    <row r="192" spans="1:9" s="307" customFormat="1" ht="24">
      <c r="A192" s="278"/>
      <c r="B192" s="272" t="s">
        <v>182</v>
      </c>
      <c r="C192" s="279">
        <v>514</v>
      </c>
      <c r="D192" s="274">
        <v>13</v>
      </c>
      <c r="E192" s="280">
        <v>1</v>
      </c>
      <c r="F192" s="281">
        <v>6682</v>
      </c>
      <c r="G192" s="281">
        <v>0</v>
      </c>
      <c r="H192" s="282">
        <v>2193.23</v>
      </c>
      <c r="I192" s="281">
        <v>8875.23</v>
      </c>
    </row>
    <row r="193" spans="1:29" s="307" customFormat="1" ht="24">
      <c r="A193" s="278"/>
      <c r="B193" s="272" t="s">
        <v>194</v>
      </c>
      <c r="C193" s="279">
        <v>436</v>
      </c>
      <c r="D193" s="274">
        <v>1</v>
      </c>
      <c r="E193" s="280">
        <v>1</v>
      </c>
      <c r="F193" s="281">
        <v>436</v>
      </c>
      <c r="G193" s="281">
        <v>0</v>
      </c>
      <c r="H193" s="282">
        <v>329.89</v>
      </c>
      <c r="I193" s="281">
        <v>765.89</v>
      </c>
    </row>
    <row r="194" spans="1:29" s="307" customFormat="1" ht="12.75" customHeight="1">
      <c r="A194" s="278"/>
      <c r="B194" s="272" t="s">
        <v>195</v>
      </c>
      <c r="C194" s="279">
        <v>16</v>
      </c>
      <c r="D194" s="274">
        <v>105</v>
      </c>
      <c r="E194" s="280">
        <v>1</v>
      </c>
      <c r="F194" s="281">
        <v>1680</v>
      </c>
      <c r="G194" s="281">
        <v>0</v>
      </c>
      <c r="H194" s="282">
        <v>285.60000000000002</v>
      </c>
      <c r="I194" s="281">
        <v>1965.6</v>
      </c>
    </row>
    <row r="195" spans="1:29" s="307" customFormat="1" ht="12.75" customHeight="1">
      <c r="A195" s="278"/>
      <c r="B195" s="272" t="s">
        <v>196</v>
      </c>
      <c r="C195" s="279">
        <v>11</v>
      </c>
      <c r="D195" s="274">
        <v>105</v>
      </c>
      <c r="E195" s="280">
        <v>1</v>
      </c>
      <c r="F195" s="281">
        <v>1155</v>
      </c>
      <c r="G195" s="281">
        <v>0</v>
      </c>
      <c r="H195" s="282">
        <v>184.8</v>
      </c>
      <c r="I195" s="281">
        <v>1339.8</v>
      </c>
    </row>
    <row r="196" spans="1:29" s="307" customFormat="1" ht="12.75" customHeight="1">
      <c r="A196" s="278"/>
      <c r="B196" s="272"/>
      <c r="C196" s="279"/>
      <c r="D196" s="274"/>
      <c r="E196" s="280"/>
      <c r="F196" s="281">
        <f>C196*D196*E196</f>
        <v>0</v>
      </c>
      <c r="G196" s="281"/>
      <c r="H196" s="282">
        <f>1357*D196</f>
        <v>0</v>
      </c>
      <c r="I196" s="281">
        <f>SUM(F196:H196)</f>
        <v>0</v>
      </c>
    </row>
    <row r="197" spans="1:29" ht="12.75" customHeight="1">
      <c r="A197" s="323"/>
      <c r="B197" s="225" t="s">
        <v>70</v>
      </c>
      <c r="C197" s="322"/>
      <c r="D197" s="314"/>
      <c r="E197" s="314"/>
      <c r="F197" s="226">
        <f>SUM(F173:F196)</f>
        <v>73822.003387916426</v>
      </c>
      <c r="G197" s="226">
        <f>SUM(G173:G196)</f>
        <v>0</v>
      </c>
      <c r="H197" s="226">
        <f>SUM(H173:H196)</f>
        <v>14629.341501976285</v>
      </c>
      <c r="I197" s="226">
        <f>SUM(I173:I196)</f>
        <v>88451.344889892702</v>
      </c>
      <c r="J197" s="307"/>
      <c r="K197" s="307"/>
      <c r="L197" s="307"/>
      <c r="M197" s="307"/>
      <c r="N197" s="307"/>
      <c r="O197" s="307"/>
      <c r="P197" s="307"/>
      <c r="Q197" s="307"/>
      <c r="R197" s="307"/>
      <c r="S197" s="307"/>
      <c r="T197" s="307"/>
      <c r="U197" s="307"/>
      <c r="V197" s="307"/>
      <c r="W197" s="307"/>
      <c r="X197" s="307"/>
      <c r="Y197" s="307"/>
      <c r="Z197" s="307"/>
      <c r="AA197" s="307"/>
      <c r="AB197" s="307"/>
      <c r="AC197" s="307"/>
    </row>
    <row r="198" spans="1:29" ht="12.75" customHeight="1">
      <c r="A198" s="310"/>
      <c r="B198" s="310"/>
      <c r="C198" s="322"/>
      <c r="D198" s="314"/>
      <c r="E198" s="314"/>
      <c r="F198" s="322"/>
      <c r="G198" s="322"/>
      <c r="H198" s="322"/>
      <c r="I198" s="322"/>
      <c r="J198" s="307"/>
      <c r="K198" s="307"/>
      <c r="L198" s="307"/>
      <c r="M198" s="307"/>
      <c r="N198" s="307"/>
      <c r="O198" s="307"/>
      <c r="P198" s="307"/>
      <c r="Q198" s="307"/>
      <c r="R198" s="307"/>
      <c r="S198" s="307"/>
      <c r="T198" s="307"/>
      <c r="U198" s="307"/>
      <c r="V198" s="307"/>
      <c r="W198" s="307"/>
      <c r="X198" s="307"/>
      <c r="Y198" s="307"/>
      <c r="Z198" s="307"/>
      <c r="AA198" s="307"/>
      <c r="AB198" s="307"/>
      <c r="AC198" s="307"/>
    </row>
    <row r="199" spans="1:29" ht="12.75" customHeight="1">
      <c r="A199" s="227"/>
      <c r="B199" s="283" t="s">
        <v>197</v>
      </c>
      <c r="C199" s="239"/>
      <c r="D199" s="229"/>
      <c r="E199" s="229"/>
      <c r="F199" s="229"/>
      <c r="G199" s="229"/>
      <c r="H199" s="229"/>
      <c r="I199" s="230"/>
      <c r="J199" s="307"/>
      <c r="K199" s="307"/>
      <c r="L199" s="307"/>
      <c r="M199" s="307"/>
      <c r="N199" s="307"/>
      <c r="O199" s="307"/>
      <c r="P199" s="307"/>
      <c r="Q199" s="307"/>
      <c r="R199" s="307"/>
      <c r="S199" s="307"/>
      <c r="T199" s="307"/>
      <c r="U199" s="307"/>
      <c r="V199" s="307"/>
      <c r="W199" s="307"/>
      <c r="X199" s="307"/>
      <c r="Y199" s="307"/>
      <c r="Z199" s="307"/>
      <c r="AA199" s="307"/>
      <c r="AB199" s="307"/>
      <c r="AC199" s="307"/>
    </row>
    <row r="200" spans="1:29" ht="24">
      <c r="A200" s="231"/>
      <c r="B200" s="284" t="s">
        <v>198</v>
      </c>
      <c r="C200" s="279">
        <v>1500</v>
      </c>
      <c r="D200" s="285">
        <v>2</v>
      </c>
      <c r="E200" s="285">
        <v>1</v>
      </c>
      <c r="F200" s="235">
        <f>C200*D200*E200</f>
        <v>3000</v>
      </c>
      <c r="G200" s="235"/>
      <c r="H200" s="235"/>
      <c r="I200" s="236">
        <f>SUM(F200:H200)</f>
        <v>3000</v>
      </c>
      <c r="J200" s="307"/>
      <c r="K200" s="307"/>
      <c r="L200" s="307"/>
      <c r="M200" s="307"/>
      <c r="N200" s="307"/>
      <c r="O200" s="307"/>
      <c r="P200" s="307"/>
      <c r="Q200" s="307"/>
      <c r="R200" s="307"/>
      <c r="S200" s="307"/>
      <c r="T200" s="307"/>
      <c r="U200" s="307"/>
      <c r="V200" s="307"/>
      <c r="W200" s="307"/>
      <c r="X200" s="307"/>
      <c r="Y200" s="307"/>
      <c r="Z200" s="307"/>
      <c r="AA200" s="307"/>
      <c r="AB200" s="307"/>
      <c r="AC200" s="307"/>
    </row>
    <row r="201" spans="1:29" ht="24">
      <c r="A201" s="231"/>
      <c r="B201" s="284" t="s">
        <v>199</v>
      </c>
      <c r="C201" s="279">
        <v>1500</v>
      </c>
      <c r="D201" s="285">
        <v>2</v>
      </c>
      <c r="E201" s="285">
        <v>1</v>
      </c>
      <c r="F201" s="235">
        <f>C201*D201*E201</f>
        <v>3000</v>
      </c>
      <c r="G201" s="235"/>
      <c r="H201" s="235"/>
      <c r="I201" s="236">
        <f>SUM(F201:H201)</f>
        <v>3000</v>
      </c>
      <c r="J201" s="307"/>
      <c r="K201" s="307"/>
      <c r="L201" s="307"/>
      <c r="M201" s="307"/>
      <c r="N201" s="307"/>
      <c r="O201" s="307"/>
      <c r="P201" s="307"/>
      <c r="Q201" s="307"/>
      <c r="R201" s="307"/>
      <c r="S201" s="307"/>
      <c r="T201" s="307"/>
      <c r="U201" s="307"/>
      <c r="V201" s="307"/>
      <c r="W201" s="307"/>
      <c r="X201" s="307"/>
      <c r="Y201" s="307"/>
      <c r="Z201" s="307"/>
      <c r="AA201" s="307"/>
      <c r="AB201" s="307"/>
      <c r="AC201" s="307"/>
    </row>
    <row r="202" spans="1:29" ht="12.75" customHeight="1">
      <c r="A202" s="231"/>
      <c r="B202" s="124" t="s">
        <v>200</v>
      </c>
      <c r="C202" s="87">
        <v>150</v>
      </c>
      <c r="D202" s="117">
        <v>4</v>
      </c>
      <c r="E202" s="117">
        <v>5</v>
      </c>
      <c r="F202" s="235">
        <f>C202*D202*E202</f>
        <v>3000</v>
      </c>
      <c r="G202" s="235"/>
      <c r="H202" s="235"/>
      <c r="I202" s="236">
        <f>SUM(F202:H202)</f>
        <v>3000</v>
      </c>
      <c r="J202" s="307"/>
      <c r="K202" s="307"/>
      <c r="L202" s="307"/>
      <c r="M202" s="307"/>
      <c r="N202" s="307"/>
      <c r="O202" s="307"/>
      <c r="P202" s="307"/>
      <c r="Q202" s="307"/>
      <c r="R202" s="307"/>
      <c r="S202" s="307"/>
      <c r="T202" s="307"/>
      <c r="U202" s="307"/>
      <c r="V202" s="307"/>
      <c r="W202" s="307"/>
      <c r="X202" s="307"/>
      <c r="Y202" s="307"/>
      <c r="Z202" s="307"/>
      <c r="AA202" s="307"/>
      <c r="AB202" s="307"/>
      <c r="AC202" s="307"/>
    </row>
    <row r="203" spans="1:29" ht="12.75" customHeight="1">
      <c r="A203" s="231"/>
      <c r="B203" s="124" t="s">
        <v>201</v>
      </c>
      <c r="C203" s="87">
        <v>510</v>
      </c>
      <c r="D203" s="117">
        <v>4</v>
      </c>
      <c r="E203" s="117">
        <v>5</v>
      </c>
      <c r="F203" s="235">
        <f>C203*D203*E203</f>
        <v>10200</v>
      </c>
      <c r="G203" s="235"/>
      <c r="H203" s="235"/>
      <c r="I203" s="236">
        <f>SUM(F203:H203)</f>
        <v>10200</v>
      </c>
      <c r="J203" s="307"/>
      <c r="K203" s="307"/>
      <c r="L203" s="307"/>
      <c r="M203" s="307"/>
      <c r="N203" s="307"/>
      <c r="O203" s="307"/>
      <c r="P203" s="307"/>
      <c r="Q203" s="307"/>
      <c r="R203" s="307"/>
      <c r="S203" s="307"/>
      <c r="T203" s="307"/>
      <c r="U203" s="307"/>
      <c r="V203" s="307"/>
      <c r="W203" s="307"/>
      <c r="X203" s="307"/>
      <c r="Y203" s="307"/>
      <c r="Z203" s="307"/>
      <c r="AA203" s="307"/>
      <c r="AB203" s="307"/>
      <c r="AC203" s="307"/>
    </row>
    <row r="204" spans="1:29" s="307" customFormat="1" ht="12.75" customHeight="1">
      <c r="A204" s="231"/>
      <c r="B204" s="124" t="s">
        <v>202</v>
      </c>
      <c r="C204" s="87">
        <v>350</v>
      </c>
      <c r="D204" s="117">
        <v>1</v>
      </c>
      <c r="E204" s="117">
        <v>4</v>
      </c>
      <c r="F204" s="235">
        <f>C204*D204*E204</f>
        <v>1400</v>
      </c>
      <c r="G204" s="235"/>
      <c r="H204" s="235"/>
      <c r="I204" s="236">
        <f>SUM(F204:H204)</f>
        <v>1400</v>
      </c>
    </row>
    <row r="205" spans="1:29" s="307" customFormat="1" ht="12.75" customHeight="1">
      <c r="A205" s="231"/>
      <c r="B205" s="124" t="s">
        <v>203</v>
      </c>
      <c r="C205" s="87">
        <v>150</v>
      </c>
      <c r="D205" s="117">
        <v>4</v>
      </c>
      <c r="E205" s="117">
        <v>2</v>
      </c>
      <c r="F205" s="235">
        <f>C205*D205*E205</f>
        <v>1200</v>
      </c>
      <c r="G205" s="235"/>
      <c r="H205" s="235"/>
      <c r="I205" s="236">
        <f>SUM(F205:H205)</f>
        <v>1200</v>
      </c>
    </row>
    <row r="206" spans="1:29" s="307" customFormat="1" ht="12.75" customHeight="1">
      <c r="A206" s="231"/>
      <c r="B206" s="124" t="s">
        <v>204</v>
      </c>
      <c r="C206" s="87">
        <v>140</v>
      </c>
      <c r="D206" s="117">
        <v>2</v>
      </c>
      <c r="E206" s="117">
        <v>2</v>
      </c>
      <c r="F206" s="235">
        <f>C206*D206*E206</f>
        <v>560</v>
      </c>
      <c r="G206" s="235"/>
      <c r="H206" s="235"/>
      <c r="I206" s="236">
        <f>SUM(F206:H206)</f>
        <v>560</v>
      </c>
    </row>
    <row r="207" spans="1:29" s="307" customFormat="1" ht="12.75" customHeight="1">
      <c r="A207" s="231"/>
      <c r="B207" s="124" t="s">
        <v>205</v>
      </c>
      <c r="C207" s="87">
        <v>200</v>
      </c>
      <c r="D207" s="117">
        <v>2</v>
      </c>
      <c r="E207" s="117">
        <v>2</v>
      </c>
      <c r="F207" s="235">
        <f>C207*D207*E207</f>
        <v>800</v>
      </c>
      <c r="G207" s="235"/>
      <c r="H207" s="235"/>
      <c r="I207" s="236">
        <f>SUM(F207:H207)</f>
        <v>800</v>
      </c>
    </row>
    <row r="208" spans="1:29" ht="12.75" customHeight="1">
      <c r="A208" s="323"/>
      <c r="B208" s="225" t="s">
        <v>70</v>
      </c>
      <c r="C208" s="322"/>
      <c r="D208" s="314"/>
      <c r="E208" s="314"/>
      <c r="F208" s="226">
        <f>SUM(F200:F207)</f>
        <v>23160</v>
      </c>
      <c r="G208" s="226">
        <f>SUM(G200:G207)</f>
        <v>0</v>
      </c>
      <c r="H208" s="226">
        <f>SUM(H200:H207)</f>
        <v>0</v>
      </c>
      <c r="I208" s="226">
        <f>SUM(I200:I207)</f>
        <v>23160</v>
      </c>
      <c r="J208" s="307"/>
      <c r="K208" s="307"/>
      <c r="L208" s="307"/>
      <c r="M208" s="307"/>
      <c r="N208" s="307"/>
      <c r="O208" s="307"/>
      <c r="P208" s="307"/>
      <c r="Q208" s="307"/>
      <c r="R208" s="307"/>
      <c r="S208" s="307"/>
      <c r="T208" s="307"/>
      <c r="U208" s="307"/>
      <c r="V208" s="307"/>
      <c r="W208" s="307"/>
      <c r="X208" s="307"/>
      <c r="Y208" s="307"/>
      <c r="Z208" s="307"/>
      <c r="AA208" s="307"/>
      <c r="AB208" s="307"/>
      <c r="AC208" s="307"/>
    </row>
    <row r="209" spans="1:29" ht="12.75" customHeight="1">
      <c r="A209" s="310"/>
      <c r="B209" s="310"/>
      <c r="C209" s="322"/>
      <c r="D209" s="314"/>
      <c r="E209" s="314"/>
      <c r="F209" s="322"/>
      <c r="G209" s="322"/>
      <c r="H209" s="322"/>
      <c r="I209" s="322"/>
      <c r="J209" s="307"/>
      <c r="K209" s="307"/>
      <c r="L209" s="307"/>
      <c r="M209" s="307"/>
      <c r="N209" s="307"/>
      <c r="O209" s="307"/>
      <c r="P209" s="307"/>
      <c r="Q209" s="307"/>
      <c r="R209" s="307"/>
      <c r="S209" s="307"/>
      <c r="T209" s="307"/>
      <c r="U209" s="307"/>
      <c r="V209" s="307"/>
      <c r="W209" s="307"/>
      <c r="X209" s="307"/>
      <c r="Y209" s="307"/>
      <c r="Z209" s="307"/>
      <c r="AA209" s="307"/>
      <c r="AB209" s="307"/>
      <c r="AC209" s="307"/>
    </row>
    <row r="210" spans="1:29" ht="12.75" customHeight="1">
      <c r="A210" s="286"/>
      <c r="B210" s="287" t="s">
        <v>206</v>
      </c>
      <c r="C210" s="288"/>
      <c r="D210" s="289"/>
      <c r="E210" s="289"/>
      <c r="F210" s="289"/>
      <c r="G210" s="289"/>
      <c r="H210" s="289"/>
      <c r="I210" s="289"/>
      <c r="J210" s="307"/>
      <c r="K210" s="307"/>
      <c r="L210" s="307"/>
      <c r="M210" s="307"/>
      <c r="N210" s="307"/>
      <c r="O210" s="307"/>
      <c r="P210" s="307"/>
      <c r="Q210" s="307"/>
      <c r="R210" s="307"/>
      <c r="S210" s="307"/>
      <c r="T210" s="307"/>
      <c r="U210" s="307"/>
      <c r="V210" s="307"/>
      <c r="W210" s="307"/>
      <c r="X210" s="307"/>
      <c r="Y210" s="307"/>
      <c r="Z210" s="307"/>
      <c r="AA210" s="307"/>
      <c r="AB210" s="307"/>
      <c r="AC210" s="307"/>
    </row>
    <row r="211" spans="1:29" ht="12.75" customHeight="1">
      <c r="A211" s="290"/>
      <c r="B211" s="291" t="s">
        <v>207</v>
      </c>
      <c r="C211" s="292">
        <f>(F31+F57+F65+F108+F112+F116+F120+F124+F160+F170)*6%</f>
        <v>29209.98</v>
      </c>
      <c r="D211" s="293">
        <v>1</v>
      </c>
      <c r="E211" s="293">
        <v>1</v>
      </c>
      <c r="F211" s="292">
        <f>D211*E211*C211</f>
        <v>29209.98</v>
      </c>
      <c r="G211" s="294">
        <f>F211*(0/100)</f>
        <v>0</v>
      </c>
      <c r="H211" s="294"/>
      <c r="I211" s="292">
        <f>SUM(F211:H211)</f>
        <v>29209.98</v>
      </c>
      <c r="J211" s="307"/>
      <c r="K211" s="307"/>
      <c r="L211" s="307"/>
      <c r="M211" s="307"/>
      <c r="N211" s="307"/>
      <c r="O211" s="307"/>
      <c r="P211" s="307"/>
      <c r="Q211" s="307"/>
      <c r="R211" s="307"/>
      <c r="S211" s="307"/>
      <c r="T211" s="307"/>
      <c r="U211" s="307"/>
      <c r="V211" s="307"/>
      <c r="W211" s="307"/>
      <c r="X211" s="307"/>
      <c r="Y211" s="307"/>
      <c r="Z211" s="307"/>
      <c r="AA211" s="307"/>
      <c r="AB211" s="307"/>
      <c r="AC211" s="307"/>
    </row>
    <row r="212" spans="1:29" ht="12.75" customHeight="1">
      <c r="A212" s="307"/>
      <c r="B212" s="246" t="s">
        <v>70</v>
      </c>
      <c r="C212" s="322"/>
      <c r="D212" s="314"/>
      <c r="E212" s="314"/>
      <c r="F212" s="247">
        <f>SUM(F211)</f>
        <v>29209.98</v>
      </c>
      <c r="G212" s="247">
        <f>SUM(G211)</f>
        <v>0</v>
      </c>
      <c r="H212" s="247">
        <f>SUM(H211)</f>
        <v>0</v>
      </c>
      <c r="I212" s="247">
        <f>SUM(I211)</f>
        <v>29209.98</v>
      </c>
      <c r="J212" s="307"/>
      <c r="K212" s="307"/>
      <c r="L212" s="307"/>
      <c r="M212" s="307"/>
      <c r="N212" s="307"/>
      <c r="O212" s="307"/>
      <c r="P212" s="307"/>
      <c r="Q212" s="307"/>
      <c r="R212" s="307"/>
      <c r="S212" s="307"/>
      <c r="T212" s="307"/>
      <c r="U212" s="307"/>
      <c r="V212" s="307"/>
      <c r="W212" s="307"/>
      <c r="X212" s="307"/>
      <c r="Y212" s="307"/>
      <c r="Z212" s="307"/>
      <c r="AA212" s="307"/>
      <c r="AB212" s="307"/>
      <c r="AC212" s="307"/>
    </row>
    <row r="213" spans="1:29" ht="12.75" customHeight="1">
      <c r="A213" s="310"/>
      <c r="B213" s="310"/>
      <c r="C213" s="322"/>
      <c r="D213" s="314"/>
      <c r="E213" s="314"/>
      <c r="F213" s="322"/>
      <c r="G213" s="322"/>
      <c r="H213" s="322"/>
      <c r="I213" s="322"/>
      <c r="J213" s="307"/>
      <c r="K213" s="307"/>
      <c r="L213" s="307"/>
      <c r="M213" s="307"/>
      <c r="N213" s="307"/>
      <c r="O213" s="307"/>
      <c r="P213" s="307"/>
      <c r="Q213" s="307"/>
      <c r="R213" s="307"/>
      <c r="S213" s="307"/>
      <c r="T213" s="307"/>
      <c r="U213" s="307"/>
      <c r="V213" s="307"/>
      <c r="W213" s="307"/>
      <c r="X213" s="307"/>
      <c r="Y213" s="307"/>
      <c r="Z213" s="307"/>
      <c r="AA213" s="307"/>
      <c r="AB213" s="307"/>
      <c r="AC213" s="307"/>
    </row>
    <row r="214" spans="1:29" ht="12.75" customHeight="1">
      <c r="A214" s="310"/>
      <c r="B214" s="310"/>
      <c r="C214" s="310"/>
      <c r="D214" s="314"/>
      <c r="E214" s="314"/>
      <c r="F214" s="295" t="s">
        <v>208</v>
      </c>
      <c r="G214" s="295" t="s">
        <v>209</v>
      </c>
      <c r="H214" s="295" t="s">
        <v>210</v>
      </c>
      <c r="I214" s="295"/>
      <c r="J214" s="307"/>
      <c r="K214" s="307"/>
      <c r="L214" s="307"/>
      <c r="M214" s="307"/>
      <c r="N214" s="307"/>
      <c r="O214" s="307"/>
      <c r="P214" s="307"/>
      <c r="Q214" s="307"/>
      <c r="R214" s="307"/>
      <c r="S214" s="307"/>
      <c r="T214" s="307"/>
      <c r="U214" s="307"/>
      <c r="V214" s="307"/>
      <c r="W214" s="307"/>
      <c r="X214" s="307"/>
      <c r="Y214" s="307"/>
      <c r="Z214" s="307"/>
      <c r="AA214" s="307"/>
      <c r="AB214" s="307"/>
      <c r="AC214" s="307"/>
    </row>
    <row r="215" spans="1:29" ht="12.75" customHeight="1">
      <c r="A215" s="310"/>
      <c r="B215" s="310"/>
      <c r="C215" s="322"/>
      <c r="D215" s="314"/>
      <c r="E215" s="314"/>
      <c r="F215" s="296">
        <f>SUM(F31,F57,F65,F108,F112,F116,F120,F124,F160,F170,F197,F208,F212)</f>
        <v>613024.98338791635</v>
      </c>
      <c r="G215" s="296">
        <f>SUM(G31,G57,G65,G108,G112,G116,G120,G124,G160,G170,G197,G208,G212)</f>
        <v>28530.5</v>
      </c>
      <c r="H215" s="296">
        <f>SUM(H31,H57,H65,H108,H112,H116,H120,H124,H160,H170,H197,H208,H212)</f>
        <v>14629.341501976285</v>
      </c>
      <c r="I215" s="296">
        <f>SUM(I31,I57,I65,I108,I112,I116,I120,I124,I160,I170,I197,I208,I212)</f>
        <v>656184.82488989271</v>
      </c>
      <c r="J215" s="307"/>
      <c r="K215" s="307"/>
      <c r="L215" s="307"/>
      <c r="M215" s="307"/>
      <c r="N215" s="307"/>
      <c r="O215" s="307"/>
      <c r="P215" s="307"/>
      <c r="Q215" s="307"/>
      <c r="R215" s="307"/>
      <c r="S215" s="307"/>
      <c r="T215" s="307"/>
      <c r="U215" s="307"/>
      <c r="V215" s="307"/>
      <c r="W215" s="307"/>
      <c r="X215" s="307"/>
      <c r="Y215" s="307"/>
      <c r="Z215" s="307"/>
      <c r="AA215" s="307"/>
      <c r="AB215" s="307"/>
      <c r="AC215" s="307"/>
    </row>
    <row r="216" spans="1:29" ht="12.75" customHeight="1">
      <c r="A216" s="310"/>
      <c r="B216" s="310"/>
      <c r="C216" s="322"/>
      <c r="D216" s="314"/>
      <c r="E216" s="314"/>
      <c r="F216" s="322"/>
      <c r="G216" s="322"/>
      <c r="H216" s="322"/>
      <c r="I216" s="322"/>
      <c r="J216" s="307"/>
      <c r="K216" s="307"/>
      <c r="L216" s="307"/>
      <c r="M216" s="307"/>
      <c r="N216" s="307"/>
      <c r="O216" s="307"/>
      <c r="P216" s="307"/>
      <c r="Q216" s="307"/>
      <c r="R216" s="307"/>
      <c r="S216" s="307"/>
      <c r="T216" s="307"/>
      <c r="U216" s="307"/>
      <c r="V216" s="307"/>
      <c r="W216" s="307"/>
      <c r="X216" s="307"/>
      <c r="Y216" s="307"/>
      <c r="Z216" s="307"/>
      <c r="AA216" s="307"/>
      <c r="AB216" s="307"/>
      <c r="AC216" s="307"/>
    </row>
    <row r="217" spans="1:29" ht="18" customHeight="1">
      <c r="A217" s="310"/>
      <c r="B217" s="297" t="s">
        <v>211</v>
      </c>
      <c r="C217" s="298"/>
      <c r="D217" s="299"/>
      <c r="E217" s="300"/>
      <c r="F217" s="301">
        <f>SUM(F31,F57,F65,F108,G112,F116,F120,F124,F160,F170,F197,F208,F212)</f>
        <v>613024.98338791635</v>
      </c>
      <c r="G217" s="322"/>
      <c r="H217" s="322"/>
      <c r="I217" s="322"/>
      <c r="J217" s="307"/>
      <c r="K217" s="307"/>
      <c r="L217" s="307"/>
      <c r="M217" s="307"/>
      <c r="N217" s="307"/>
      <c r="O217" s="307"/>
      <c r="P217" s="307"/>
      <c r="Q217" s="307"/>
      <c r="R217" s="307"/>
      <c r="S217" s="307"/>
      <c r="T217" s="307"/>
      <c r="U217" s="307"/>
      <c r="V217" s="307"/>
      <c r="W217" s="307"/>
      <c r="X217" s="307"/>
      <c r="Y217" s="307"/>
      <c r="Z217" s="307"/>
      <c r="AA217" s="307"/>
      <c r="AB217" s="307"/>
      <c r="AC217" s="307"/>
    </row>
    <row r="218" spans="1:29" ht="18" customHeight="1">
      <c r="A218" s="310"/>
      <c r="B218" s="297" t="s">
        <v>212</v>
      </c>
      <c r="C218" s="298"/>
      <c r="D218" s="299"/>
      <c r="E218" s="300"/>
      <c r="F218" s="301">
        <f>SUM(G31,G57,G65,G108,G112,G116,G120,G124,G160,G170,G197,G208,G212)+SUM(H31,H57,H65,H108,H112,H116,H120,H124,H160,H170,H197,H208,H212)</f>
        <v>43159.841501976283</v>
      </c>
      <c r="G218" s="322"/>
      <c r="H218" s="322"/>
      <c r="I218" s="322"/>
      <c r="J218" s="307"/>
      <c r="K218" s="307"/>
      <c r="L218" s="307"/>
      <c r="M218" s="307"/>
      <c r="N218" s="307"/>
      <c r="O218" s="307"/>
      <c r="P218" s="307"/>
      <c r="Q218" s="307"/>
      <c r="R218" s="307"/>
      <c r="S218" s="307"/>
      <c r="T218" s="307"/>
      <c r="U218" s="307"/>
      <c r="V218" s="307"/>
      <c r="W218" s="307"/>
      <c r="X218" s="307"/>
      <c r="Y218" s="307"/>
      <c r="Z218" s="307"/>
      <c r="AA218" s="307"/>
      <c r="AB218" s="307"/>
      <c r="AC218" s="307"/>
    </row>
    <row r="219" spans="1:29" ht="42">
      <c r="A219" s="310"/>
      <c r="B219" s="297" t="s">
        <v>213</v>
      </c>
      <c r="C219" s="298"/>
      <c r="D219" s="299"/>
      <c r="E219" s="300"/>
      <c r="F219" s="301">
        <f>F217+F218</f>
        <v>656184.8248898926</v>
      </c>
      <c r="G219" s="322"/>
      <c r="H219" s="322"/>
      <c r="I219" s="322"/>
      <c r="J219" s="307"/>
      <c r="K219" s="307"/>
      <c r="L219" s="307"/>
      <c r="M219" s="307"/>
      <c r="N219" s="307"/>
      <c r="O219" s="307"/>
      <c r="P219" s="307"/>
      <c r="Q219" s="307"/>
      <c r="R219" s="307"/>
      <c r="S219" s="307"/>
      <c r="T219" s="307"/>
      <c r="U219" s="307"/>
      <c r="V219" s="307"/>
      <c r="W219" s="307"/>
      <c r="X219" s="307"/>
      <c r="Y219" s="307"/>
      <c r="Z219" s="307"/>
      <c r="AA219" s="307"/>
      <c r="AB219" s="307"/>
      <c r="AC219" s="307"/>
    </row>
    <row r="220" spans="1:29" ht="15" customHeight="1">
      <c r="A220" s="307"/>
      <c r="B220" s="307"/>
      <c r="C220" s="307"/>
      <c r="D220" s="307"/>
      <c r="E220" s="307"/>
      <c r="F220" s="307"/>
      <c r="G220" s="307"/>
      <c r="H220" s="307"/>
      <c r="I220" s="307"/>
      <c r="J220" s="307"/>
      <c r="K220" s="307"/>
      <c r="L220" s="307"/>
      <c r="M220" s="307"/>
      <c r="N220" s="307"/>
      <c r="O220" s="307"/>
      <c r="P220" s="307"/>
      <c r="Q220" s="307"/>
      <c r="R220" s="307"/>
      <c r="S220" s="307"/>
      <c r="T220" s="307"/>
      <c r="U220" s="307"/>
      <c r="V220" s="307"/>
      <c r="W220" s="307"/>
      <c r="X220" s="307"/>
      <c r="Y220" s="307"/>
      <c r="Z220" s="307"/>
      <c r="AA220" s="307"/>
      <c r="AB220" s="307"/>
      <c r="AC220" s="307"/>
    </row>
    <row r="221" spans="1:29" ht="15" customHeight="1">
      <c r="A221" s="307"/>
      <c r="B221" s="307"/>
      <c r="C221" s="307"/>
      <c r="D221" s="307"/>
      <c r="E221" s="307"/>
      <c r="F221" s="307"/>
      <c r="G221" s="307"/>
      <c r="H221" s="307"/>
      <c r="I221" s="307"/>
      <c r="J221" s="307"/>
      <c r="K221" s="307"/>
      <c r="L221" s="307"/>
      <c r="M221" s="307"/>
      <c r="N221" s="307"/>
      <c r="O221" s="307"/>
      <c r="P221" s="307"/>
      <c r="Q221" s="307"/>
      <c r="R221" s="307"/>
      <c r="S221" s="307"/>
      <c r="T221" s="307"/>
      <c r="U221" s="307"/>
      <c r="V221" s="307"/>
      <c r="W221" s="307"/>
      <c r="X221" s="307"/>
      <c r="Y221" s="307"/>
      <c r="Z221" s="307"/>
      <c r="AA221" s="307"/>
      <c r="AB221" s="307"/>
      <c r="AC221" s="307"/>
    </row>
    <row r="222" spans="1:29" ht="15" customHeight="1">
      <c r="A222" s="307"/>
      <c r="B222" s="307"/>
      <c r="C222" s="307"/>
      <c r="D222" s="307"/>
      <c r="E222" s="307"/>
      <c r="F222" s="326"/>
      <c r="G222" s="307"/>
      <c r="H222" s="307"/>
      <c r="I222" s="307"/>
      <c r="J222" s="307"/>
      <c r="K222" s="307"/>
      <c r="L222" s="307"/>
      <c r="M222" s="307"/>
      <c r="N222" s="307"/>
      <c r="O222" s="307"/>
      <c r="P222" s="307"/>
      <c r="Q222" s="307"/>
      <c r="R222" s="307"/>
      <c r="S222" s="307"/>
      <c r="T222" s="307"/>
      <c r="U222" s="307"/>
      <c r="V222" s="307"/>
      <c r="W222" s="307"/>
      <c r="X222" s="307"/>
      <c r="Y222" s="307"/>
      <c r="Z222" s="307"/>
      <c r="AA222" s="307"/>
      <c r="AB222" s="307"/>
      <c r="AC222" s="307"/>
    </row>
    <row r="223" spans="1:29" ht="12.75" customHeight="1">
      <c r="A223" s="307"/>
      <c r="B223" s="373"/>
      <c r="C223" s="374"/>
      <c r="D223" s="374"/>
      <c r="E223" s="374"/>
      <c r="F223" s="374"/>
      <c r="G223" s="374"/>
      <c r="H223" s="374"/>
      <c r="I223" s="374"/>
      <c r="J223" s="307"/>
      <c r="K223" s="307"/>
      <c r="L223" s="307"/>
      <c r="M223" s="307"/>
      <c r="N223" s="307"/>
      <c r="O223" s="307"/>
      <c r="P223" s="307"/>
      <c r="Q223" s="307"/>
      <c r="R223" s="307"/>
      <c r="S223" s="307"/>
      <c r="T223" s="307"/>
      <c r="U223" s="307"/>
      <c r="V223" s="307"/>
      <c r="W223" s="307"/>
      <c r="X223" s="307"/>
      <c r="Y223" s="307"/>
      <c r="Z223" s="307"/>
      <c r="AA223" s="307"/>
      <c r="AB223" s="307"/>
      <c r="AC223" s="307"/>
    </row>
    <row r="224" spans="1:29" ht="12.75" customHeight="1">
      <c r="A224" s="307"/>
      <c r="B224" s="327" t="s">
        <v>214</v>
      </c>
      <c r="C224" s="322"/>
      <c r="D224" s="314"/>
      <c r="E224" s="314"/>
      <c r="F224" s="322"/>
      <c r="G224" s="322"/>
      <c r="H224" s="322"/>
      <c r="I224" s="322"/>
      <c r="J224" s="307"/>
      <c r="K224" s="307"/>
      <c r="L224" s="307"/>
      <c r="M224" s="307"/>
      <c r="N224" s="307"/>
      <c r="O224" s="307"/>
      <c r="P224" s="307"/>
      <c r="Q224" s="307"/>
      <c r="R224" s="307"/>
      <c r="S224" s="307"/>
      <c r="T224" s="307"/>
      <c r="U224" s="307"/>
      <c r="V224" s="307"/>
      <c r="W224" s="307"/>
      <c r="X224" s="307"/>
      <c r="Y224" s="307"/>
      <c r="Z224" s="307"/>
      <c r="AA224" s="307"/>
      <c r="AB224" s="307"/>
      <c r="AC224" s="307"/>
    </row>
    <row r="225" spans="1:29" ht="12.75" customHeight="1">
      <c r="A225" s="307"/>
      <c r="B225" s="327" t="s">
        <v>215</v>
      </c>
      <c r="C225" s="322"/>
      <c r="D225" s="314"/>
      <c r="E225" s="314"/>
      <c r="F225" s="322"/>
      <c r="G225" s="322"/>
      <c r="H225" s="322"/>
      <c r="I225" s="322"/>
      <c r="J225" s="307"/>
      <c r="K225" s="307"/>
      <c r="L225" s="307"/>
      <c r="M225" s="307"/>
      <c r="N225" s="307"/>
      <c r="O225" s="307"/>
      <c r="P225" s="307"/>
      <c r="Q225" s="307"/>
      <c r="R225" s="307"/>
      <c r="S225" s="307"/>
      <c r="T225" s="307"/>
      <c r="U225" s="307"/>
      <c r="V225" s="307"/>
      <c r="W225" s="307"/>
      <c r="X225" s="307"/>
      <c r="Y225" s="307"/>
      <c r="Z225" s="307"/>
      <c r="AA225" s="307"/>
      <c r="AB225" s="307"/>
      <c r="AC225" s="307"/>
    </row>
    <row r="226" spans="1:29" ht="12.75" customHeight="1">
      <c r="A226" s="307"/>
      <c r="B226" s="327" t="s">
        <v>216</v>
      </c>
      <c r="C226" s="322"/>
      <c r="D226" s="314"/>
      <c r="E226" s="314"/>
      <c r="F226" s="322"/>
      <c r="G226" s="322"/>
      <c r="H226" s="322"/>
      <c r="I226" s="322"/>
      <c r="J226" s="307"/>
      <c r="K226" s="307"/>
      <c r="L226" s="307"/>
      <c r="M226" s="307"/>
      <c r="N226" s="307"/>
      <c r="O226" s="307"/>
      <c r="P226" s="307"/>
      <c r="Q226" s="307"/>
      <c r="R226" s="307"/>
      <c r="S226" s="307"/>
      <c r="T226" s="307"/>
      <c r="U226" s="307"/>
      <c r="V226" s="307"/>
      <c r="W226" s="307"/>
      <c r="X226" s="307"/>
      <c r="Y226" s="307"/>
      <c r="Z226" s="307"/>
      <c r="AA226" s="307"/>
      <c r="AB226" s="307"/>
      <c r="AC226" s="307"/>
    </row>
    <row r="227" spans="1:29" ht="15" customHeight="1">
      <c r="A227" s="307"/>
      <c r="B227" s="307"/>
      <c r="C227" s="307"/>
      <c r="D227" s="307"/>
      <c r="E227" s="307"/>
      <c r="F227" s="307"/>
      <c r="G227" s="307"/>
      <c r="H227" s="307"/>
      <c r="I227" s="307"/>
      <c r="J227" s="307"/>
      <c r="K227" s="307"/>
      <c r="L227" s="307"/>
      <c r="M227" s="307"/>
      <c r="N227" s="307"/>
      <c r="O227" s="307"/>
      <c r="P227" s="307"/>
      <c r="Q227" s="307"/>
      <c r="R227" s="307"/>
      <c r="S227" s="307"/>
      <c r="T227" s="307"/>
      <c r="U227" s="307"/>
      <c r="V227" s="307"/>
      <c r="W227" s="307"/>
      <c r="X227" s="307"/>
      <c r="Y227" s="307"/>
      <c r="Z227" s="307"/>
      <c r="AA227" s="307"/>
      <c r="AB227" s="307"/>
      <c r="AC227" s="307"/>
    </row>
    <row r="228" spans="1:29" ht="15" customHeight="1">
      <c r="A228" s="307"/>
      <c r="B228" s="307"/>
      <c r="C228" s="307"/>
      <c r="D228" s="307"/>
      <c r="E228" s="307"/>
      <c r="F228" s="307"/>
      <c r="G228" s="307"/>
      <c r="H228" s="307"/>
      <c r="I228" s="307"/>
      <c r="J228" s="307"/>
      <c r="K228" s="307"/>
      <c r="L228" s="307"/>
      <c r="M228" s="307"/>
      <c r="N228" s="307"/>
      <c r="O228" s="307"/>
      <c r="P228" s="307"/>
      <c r="Q228" s="307"/>
      <c r="R228" s="307"/>
      <c r="S228" s="307"/>
      <c r="T228" s="307"/>
      <c r="U228" s="307"/>
      <c r="V228" s="307"/>
      <c r="W228" s="307"/>
      <c r="X228" s="307"/>
      <c r="Y228" s="307"/>
      <c r="Z228" s="307"/>
      <c r="AA228" s="307"/>
      <c r="AB228" s="307"/>
      <c r="AC228" s="307"/>
    </row>
    <row r="229" spans="1:29" ht="15" customHeight="1">
      <c r="A229" s="307"/>
      <c r="B229" s="307"/>
      <c r="C229" s="307"/>
      <c r="D229" s="307"/>
      <c r="E229" s="307"/>
      <c r="F229" s="307"/>
      <c r="G229" s="307"/>
      <c r="H229" s="307"/>
      <c r="I229" s="307"/>
      <c r="J229" s="307"/>
      <c r="K229" s="307"/>
      <c r="L229" s="307"/>
      <c r="M229" s="307"/>
      <c r="N229" s="307"/>
      <c r="O229" s="307"/>
      <c r="P229" s="307"/>
      <c r="Q229" s="307"/>
      <c r="R229" s="307"/>
      <c r="S229" s="307"/>
      <c r="T229" s="307"/>
      <c r="U229" s="307"/>
      <c r="V229" s="307"/>
      <c r="W229" s="307"/>
      <c r="X229" s="307"/>
      <c r="Y229" s="307"/>
      <c r="Z229" s="307"/>
      <c r="AA229" s="307"/>
      <c r="AB229" s="307"/>
      <c r="AC229" s="307"/>
    </row>
    <row r="230" spans="1:29" ht="15" customHeight="1">
      <c r="A230" s="307"/>
      <c r="B230" s="307"/>
      <c r="C230" s="307"/>
      <c r="D230" s="307"/>
      <c r="E230" s="307"/>
      <c r="F230" s="307"/>
      <c r="G230" s="307"/>
      <c r="H230" s="307"/>
      <c r="I230" s="307"/>
      <c r="J230" s="307"/>
      <c r="K230" s="307"/>
      <c r="L230" s="307"/>
      <c r="M230" s="307"/>
      <c r="N230" s="307"/>
      <c r="O230" s="307"/>
      <c r="P230" s="307"/>
      <c r="Q230" s="307"/>
      <c r="R230" s="307"/>
      <c r="S230" s="307"/>
      <c r="T230" s="307"/>
      <c r="U230" s="307"/>
      <c r="V230" s="307"/>
      <c r="W230" s="307"/>
      <c r="X230" s="307"/>
      <c r="Y230" s="307"/>
      <c r="Z230" s="307"/>
      <c r="AA230" s="307"/>
      <c r="AB230" s="307"/>
      <c r="AC230" s="307"/>
    </row>
    <row r="231" spans="1:29" ht="15" customHeight="1">
      <c r="A231" s="307"/>
      <c r="B231" s="307"/>
      <c r="C231" s="307"/>
      <c r="D231" s="307"/>
      <c r="E231" s="307"/>
      <c r="F231" s="307"/>
      <c r="G231" s="307"/>
      <c r="H231" s="307"/>
      <c r="I231" s="307"/>
      <c r="J231" s="307"/>
      <c r="K231" s="307"/>
      <c r="L231" s="307"/>
      <c r="M231" s="307"/>
      <c r="N231" s="307"/>
      <c r="O231" s="307"/>
      <c r="P231" s="307"/>
      <c r="Q231" s="307"/>
      <c r="R231" s="307"/>
      <c r="S231" s="307"/>
      <c r="T231" s="307"/>
      <c r="U231" s="307"/>
      <c r="V231" s="307"/>
      <c r="W231" s="307"/>
      <c r="X231" s="307"/>
      <c r="Y231" s="307"/>
      <c r="Z231" s="307"/>
      <c r="AA231" s="307"/>
      <c r="AB231" s="307"/>
      <c r="AC231" s="307"/>
    </row>
    <row r="232" spans="1:29" ht="15" customHeight="1">
      <c r="A232" s="307"/>
      <c r="B232" s="307"/>
      <c r="C232" s="307"/>
      <c r="D232" s="307"/>
      <c r="E232" s="307"/>
      <c r="F232" s="307"/>
      <c r="G232" s="307"/>
      <c r="H232" s="307"/>
      <c r="I232" s="307"/>
      <c r="J232" s="307"/>
      <c r="K232" s="307"/>
      <c r="L232" s="307"/>
      <c r="M232" s="307"/>
      <c r="N232" s="307"/>
      <c r="O232" s="307"/>
      <c r="P232" s="307"/>
      <c r="Q232" s="307"/>
      <c r="R232" s="307"/>
      <c r="S232" s="307"/>
      <c r="T232" s="307"/>
      <c r="U232" s="307"/>
      <c r="V232" s="307"/>
      <c r="W232" s="307"/>
      <c r="X232" s="307"/>
      <c r="Y232" s="307"/>
      <c r="Z232" s="307"/>
      <c r="AA232" s="307"/>
      <c r="AB232" s="307"/>
      <c r="AC232" s="307"/>
    </row>
    <row r="233" spans="1:29" ht="15" customHeight="1">
      <c r="A233" s="307"/>
      <c r="B233" s="307"/>
      <c r="C233" s="307"/>
      <c r="D233" s="307"/>
      <c r="E233" s="307"/>
      <c r="F233" s="307"/>
      <c r="G233" s="307"/>
      <c r="H233" s="307"/>
      <c r="I233" s="307"/>
      <c r="J233" s="307"/>
      <c r="K233" s="307"/>
      <c r="L233" s="307"/>
      <c r="M233" s="307"/>
      <c r="N233" s="307"/>
      <c r="O233" s="307"/>
      <c r="P233" s="307"/>
      <c r="Q233" s="307"/>
      <c r="R233" s="307"/>
      <c r="S233" s="307"/>
      <c r="T233" s="307"/>
      <c r="U233" s="307"/>
      <c r="V233" s="307"/>
      <c r="W233" s="307"/>
      <c r="X233" s="307"/>
      <c r="Y233" s="307"/>
      <c r="Z233" s="307"/>
      <c r="AA233" s="307"/>
      <c r="AB233" s="307"/>
      <c r="AC233" s="307"/>
    </row>
    <row r="234" spans="1:29" ht="15" customHeight="1">
      <c r="A234" s="307"/>
      <c r="B234" s="307"/>
      <c r="C234" s="307"/>
      <c r="D234" s="307"/>
      <c r="E234" s="307"/>
      <c r="F234" s="307"/>
      <c r="G234" s="307"/>
      <c r="H234" s="307"/>
      <c r="I234" s="307"/>
      <c r="J234" s="307"/>
      <c r="K234" s="307"/>
      <c r="L234" s="307"/>
      <c r="M234" s="307"/>
      <c r="N234" s="307"/>
      <c r="O234" s="307"/>
      <c r="P234" s="307"/>
      <c r="Q234" s="307"/>
      <c r="R234" s="307"/>
      <c r="S234" s="307"/>
      <c r="T234" s="307"/>
      <c r="U234" s="307"/>
      <c r="V234" s="307"/>
      <c r="W234" s="307"/>
      <c r="X234" s="307"/>
      <c r="Y234" s="307"/>
      <c r="Z234" s="307"/>
      <c r="AA234" s="307"/>
      <c r="AB234" s="307"/>
      <c r="AC234" s="307"/>
    </row>
    <row r="235" spans="1:29" ht="15" customHeight="1">
      <c r="A235" s="307"/>
      <c r="B235" s="307"/>
      <c r="C235" s="307"/>
      <c r="D235" s="307"/>
      <c r="E235" s="307"/>
      <c r="F235" s="307"/>
      <c r="G235" s="307"/>
      <c r="H235" s="307"/>
      <c r="I235" s="307"/>
      <c r="J235" s="307"/>
      <c r="K235" s="307"/>
      <c r="L235" s="307"/>
      <c r="M235" s="307"/>
      <c r="N235" s="307"/>
      <c r="O235" s="307"/>
      <c r="P235" s="307"/>
      <c r="Q235" s="307"/>
      <c r="R235" s="307"/>
      <c r="S235" s="307"/>
      <c r="T235" s="307"/>
      <c r="U235" s="307"/>
      <c r="V235" s="307"/>
      <c r="W235" s="307"/>
      <c r="X235" s="307"/>
      <c r="Y235" s="307"/>
      <c r="Z235" s="307"/>
      <c r="AA235" s="307"/>
      <c r="AB235" s="307"/>
      <c r="AC235" s="307"/>
    </row>
    <row r="236" spans="1:29" ht="15" customHeight="1">
      <c r="A236" s="307"/>
      <c r="B236" s="307"/>
      <c r="C236" s="307"/>
      <c r="D236" s="307"/>
      <c r="E236" s="307"/>
      <c r="F236" s="307"/>
      <c r="G236" s="307"/>
      <c r="H236" s="307"/>
      <c r="I236" s="307"/>
      <c r="J236" s="307"/>
      <c r="K236" s="307"/>
      <c r="L236" s="307"/>
      <c r="M236" s="307"/>
      <c r="N236" s="307"/>
      <c r="O236" s="307"/>
      <c r="P236" s="307"/>
      <c r="Q236" s="307"/>
      <c r="R236" s="307"/>
      <c r="S236" s="307"/>
      <c r="T236" s="307"/>
      <c r="U236" s="307"/>
      <c r="V236" s="307"/>
      <c r="W236" s="307"/>
      <c r="X236" s="307"/>
      <c r="Y236" s="307"/>
      <c r="Z236" s="307"/>
      <c r="AA236" s="307"/>
      <c r="AB236" s="307"/>
      <c r="AC236" s="307"/>
    </row>
    <row r="237" spans="1:29" ht="15" customHeight="1">
      <c r="A237" s="307"/>
      <c r="B237" s="307"/>
      <c r="C237" s="307"/>
      <c r="D237" s="307"/>
      <c r="E237" s="307"/>
      <c r="F237" s="307"/>
      <c r="G237" s="307"/>
      <c r="H237" s="307"/>
      <c r="I237" s="307"/>
      <c r="J237" s="307"/>
      <c r="K237" s="307"/>
      <c r="L237" s="307"/>
      <c r="M237" s="307"/>
      <c r="N237" s="307"/>
      <c r="O237" s="307"/>
      <c r="P237" s="307"/>
      <c r="Q237" s="307"/>
      <c r="R237" s="307"/>
      <c r="S237" s="307"/>
      <c r="T237" s="307"/>
      <c r="U237" s="307"/>
      <c r="V237" s="307"/>
      <c r="W237" s="307"/>
      <c r="X237" s="307"/>
      <c r="Y237" s="307"/>
      <c r="Z237" s="307"/>
      <c r="AA237" s="307"/>
      <c r="AB237" s="307"/>
      <c r="AC237" s="307"/>
    </row>
    <row r="238" spans="1:29" ht="15" customHeight="1">
      <c r="A238" s="307"/>
      <c r="B238" s="307"/>
      <c r="C238" s="307"/>
      <c r="D238" s="307"/>
      <c r="E238" s="307"/>
      <c r="F238" s="307"/>
      <c r="G238" s="307"/>
      <c r="H238" s="307"/>
      <c r="I238" s="307"/>
      <c r="J238" s="307"/>
      <c r="K238" s="307"/>
      <c r="L238" s="307"/>
      <c r="M238" s="307"/>
      <c r="N238" s="307"/>
      <c r="O238" s="307"/>
      <c r="P238" s="307"/>
      <c r="Q238" s="307"/>
      <c r="R238" s="307"/>
      <c r="S238" s="307"/>
      <c r="T238" s="307"/>
      <c r="U238" s="307"/>
      <c r="V238" s="307"/>
      <c r="W238" s="307"/>
      <c r="X238" s="307"/>
      <c r="Y238" s="307"/>
      <c r="Z238" s="307"/>
      <c r="AA238" s="307"/>
      <c r="AB238" s="307"/>
      <c r="AC238" s="307"/>
    </row>
    <row r="239" spans="1:29" ht="15" customHeight="1">
      <c r="A239" s="307"/>
      <c r="B239" s="307"/>
      <c r="C239" s="307"/>
      <c r="D239" s="307"/>
      <c r="E239" s="307"/>
      <c r="F239" s="307"/>
      <c r="G239" s="307"/>
      <c r="H239" s="307"/>
      <c r="I239" s="307"/>
      <c r="J239" s="307"/>
      <c r="K239" s="307"/>
      <c r="L239" s="307"/>
      <c r="M239" s="307"/>
      <c r="N239" s="307"/>
      <c r="O239" s="307"/>
      <c r="P239" s="307"/>
      <c r="Q239" s="307"/>
      <c r="R239" s="307"/>
      <c r="S239" s="307"/>
      <c r="T239" s="307"/>
      <c r="U239" s="307"/>
      <c r="V239" s="307"/>
      <c r="W239" s="307"/>
      <c r="X239" s="307"/>
      <c r="Y239" s="307"/>
      <c r="Z239" s="307"/>
      <c r="AA239" s="307"/>
      <c r="AB239" s="307"/>
      <c r="AC239" s="307"/>
    </row>
    <row r="240" spans="1:29" ht="15" customHeight="1">
      <c r="A240" s="307"/>
      <c r="B240" s="307"/>
      <c r="C240" s="307"/>
      <c r="D240" s="307"/>
      <c r="E240" s="307"/>
      <c r="F240" s="307"/>
      <c r="G240" s="307"/>
      <c r="H240" s="307"/>
      <c r="I240" s="307"/>
      <c r="J240" s="307"/>
      <c r="K240" s="307"/>
      <c r="L240" s="307"/>
      <c r="M240" s="307"/>
      <c r="N240" s="307"/>
      <c r="O240" s="307"/>
      <c r="P240" s="307"/>
      <c r="Q240" s="307"/>
      <c r="R240" s="307"/>
      <c r="S240" s="307"/>
      <c r="T240" s="307"/>
      <c r="U240" s="307"/>
      <c r="V240" s="307"/>
      <c r="W240" s="307"/>
      <c r="X240" s="307"/>
      <c r="Y240" s="307"/>
      <c r="Z240" s="307"/>
      <c r="AA240" s="307"/>
      <c r="AB240" s="307"/>
      <c r="AC240" s="307"/>
    </row>
    <row r="241" spans="1:29" ht="15" customHeight="1">
      <c r="A241" s="307"/>
      <c r="B241" s="307"/>
      <c r="C241" s="307"/>
      <c r="D241" s="307"/>
      <c r="E241" s="307"/>
      <c r="F241" s="307"/>
      <c r="G241" s="307"/>
      <c r="H241" s="307"/>
      <c r="I241" s="307"/>
      <c r="J241" s="307"/>
      <c r="K241" s="307"/>
      <c r="L241" s="307"/>
      <c r="M241" s="307"/>
      <c r="N241" s="307"/>
      <c r="O241" s="307"/>
      <c r="P241" s="307"/>
      <c r="Q241" s="307"/>
      <c r="R241" s="307"/>
      <c r="S241" s="307"/>
      <c r="T241" s="307"/>
      <c r="U241" s="307"/>
      <c r="V241" s="307"/>
      <c r="W241" s="307"/>
      <c r="X241" s="307"/>
      <c r="Y241" s="307"/>
      <c r="Z241" s="307"/>
      <c r="AA241" s="307"/>
      <c r="AB241" s="307"/>
      <c r="AC241" s="307"/>
    </row>
    <row r="242" spans="1:29" ht="15" customHeight="1">
      <c r="A242" s="307"/>
      <c r="B242" s="307"/>
      <c r="C242" s="307"/>
      <c r="D242" s="307"/>
      <c r="E242" s="307"/>
      <c r="F242" s="307"/>
      <c r="G242" s="307"/>
      <c r="H242" s="307"/>
      <c r="I242" s="307"/>
      <c r="J242" s="307"/>
      <c r="K242" s="307"/>
      <c r="L242" s="307"/>
      <c r="M242" s="307"/>
      <c r="N242" s="307"/>
      <c r="O242" s="307"/>
      <c r="P242" s="307"/>
      <c r="Q242" s="307"/>
      <c r="R242" s="307"/>
      <c r="S242" s="307"/>
      <c r="T242" s="307"/>
      <c r="U242" s="307"/>
      <c r="V242" s="307"/>
      <c r="W242" s="307"/>
      <c r="X242" s="307"/>
      <c r="Y242" s="307"/>
      <c r="Z242" s="307"/>
      <c r="AA242" s="307"/>
      <c r="AB242" s="307"/>
      <c r="AC242" s="307"/>
    </row>
    <row r="243" spans="1:29" ht="15" customHeight="1">
      <c r="A243" s="307"/>
      <c r="B243" s="307"/>
      <c r="C243" s="307"/>
      <c r="D243" s="307"/>
      <c r="E243" s="307"/>
      <c r="F243" s="307"/>
      <c r="G243" s="307"/>
      <c r="H243" s="307"/>
      <c r="I243" s="307"/>
      <c r="J243" s="307"/>
      <c r="K243" s="307"/>
      <c r="L243" s="307"/>
      <c r="M243" s="307"/>
      <c r="N243" s="307"/>
      <c r="O243" s="307"/>
      <c r="P243" s="307"/>
      <c r="Q243" s="307"/>
      <c r="R243" s="307"/>
      <c r="S243" s="307"/>
      <c r="T243" s="307"/>
      <c r="U243" s="307"/>
      <c r="V243" s="307"/>
      <c r="W243" s="307"/>
      <c r="X243" s="307"/>
      <c r="Y243" s="307"/>
      <c r="Z243" s="307"/>
      <c r="AA243" s="307"/>
      <c r="AB243" s="307"/>
      <c r="AC243" s="307"/>
    </row>
    <row r="244" spans="1:29" ht="15" customHeight="1">
      <c r="A244" s="307"/>
      <c r="B244" s="307"/>
      <c r="C244" s="307"/>
      <c r="D244" s="307"/>
      <c r="E244" s="307"/>
      <c r="F244" s="307"/>
      <c r="G244" s="307"/>
      <c r="H244" s="307"/>
      <c r="I244" s="307"/>
      <c r="J244" s="307"/>
      <c r="K244" s="307"/>
      <c r="L244" s="307"/>
      <c r="M244" s="307"/>
      <c r="N244" s="307"/>
      <c r="O244" s="307"/>
      <c r="P244" s="307"/>
      <c r="Q244" s="307"/>
      <c r="R244" s="307"/>
      <c r="S244" s="307"/>
      <c r="T244" s="307"/>
      <c r="U244" s="307"/>
      <c r="V244" s="307"/>
      <c r="W244" s="307"/>
      <c r="X244" s="307"/>
      <c r="Y244" s="307"/>
      <c r="Z244" s="307"/>
      <c r="AA244" s="307"/>
      <c r="AB244" s="307"/>
      <c r="AC244" s="307"/>
    </row>
  </sheetData>
  <mergeCells count="14">
    <mergeCell ref="A166:A167"/>
    <mergeCell ref="B223:I223"/>
    <mergeCell ref="A27:A29"/>
    <mergeCell ref="A45:A52"/>
    <mergeCell ref="A62:A64"/>
    <mergeCell ref="A127:A133"/>
    <mergeCell ref="A135:A136"/>
    <mergeCell ref="A164:A165"/>
    <mergeCell ref="A24:A26"/>
    <mergeCell ref="A13:A14"/>
    <mergeCell ref="B13:B14"/>
    <mergeCell ref="I13:I14"/>
    <mergeCell ref="A18:A20"/>
    <mergeCell ref="A21:A23"/>
  </mergeCells>
  <pageMargins left="0.7" right="0.7" top="0.75" bottom="0.75" header="0" footer="0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05A70-55DE-4E7A-8298-48E8C65AE69E}">
  <sheetPr>
    <tabColor theme="4" tint="0.39997558519241921"/>
  </sheetPr>
  <dimension ref="A1:AC239"/>
  <sheetViews>
    <sheetView workbookViewId="0">
      <selection activeCell="B5" sqref="B5"/>
    </sheetView>
  </sheetViews>
  <sheetFormatPr defaultRowHeight="15" customHeight="1"/>
  <cols>
    <col min="1" max="1" width="7.42578125" style="194" bestFit="1" customWidth="1"/>
    <col min="2" max="2" width="62.85546875" style="194" customWidth="1"/>
    <col min="3" max="3" width="39.5703125" style="194" customWidth="1"/>
    <col min="4" max="4" width="10" style="194" customWidth="1"/>
    <col min="5" max="5" width="10.28515625" style="194" bestFit="1" customWidth="1"/>
    <col min="6" max="6" width="21.28515625" style="194" bestFit="1" customWidth="1"/>
    <col min="7" max="7" width="12.140625" style="194" bestFit="1" customWidth="1"/>
    <col min="8" max="8" width="11.42578125" style="194" customWidth="1"/>
    <col min="9" max="9" width="15.28515625" style="194" bestFit="1" customWidth="1"/>
    <col min="10" max="29" width="8.7109375" style="194" customWidth="1"/>
    <col min="30" max="16384" width="9.140625" style="194"/>
  </cols>
  <sheetData>
    <row r="1" spans="1:9" ht="14.25" customHeight="1">
      <c r="A1" s="308"/>
      <c r="B1" s="309" t="s">
        <v>0</v>
      </c>
      <c r="C1" s="195" t="s">
        <v>44</v>
      </c>
      <c r="D1" s="308"/>
      <c r="E1" s="308"/>
      <c r="F1" s="310"/>
      <c r="G1" s="310"/>
      <c r="H1" s="311"/>
      <c r="I1" s="311"/>
    </row>
    <row r="2" spans="1:9" ht="14.25" customHeight="1">
      <c r="A2" s="308"/>
      <c r="B2" s="309" t="s">
        <v>1</v>
      </c>
      <c r="C2" s="196" t="s">
        <v>45</v>
      </c>
      <c r="D2" s="308"/>
      <c r="E2" s="308"/>
      <c r="F2" s="310"/>
      <c r="G2" s="311"/>
      <c r="H2" s="312"/>
      <c r="I2" s="312"/>
    </row>
    <row r="3" spans="1:9" ht="14.25" customHeight="1">
      <c r="A3" s="308"/>
      <c r="B3" s="309" t="s">
        <v>2</v>
      </c>
      <c r="C3" s="42" t="s">
        <v>3</v>
      </c>
      <c r="D3" s="308"/>
      <c r="E3" s="308"/>
      <c r="F3" s="310"/>
      <c r="G3" s="312"/>
      <c r="H3" s="312"/>
      <c r="I3" s="312"/>
    </row>
    <row r="4" spans="1:9" ht="14.25" customHeight="1">
      <c r="A4" s="308"/>
      <c r="B4" s="309" t="s">
        <v>4</v>
      </c>
      <c r="C4" s="42"/>
      <c r="D4" s="308"/>
      <c r="E4" s="308"/>
      <c r="F4" s="310"/>
      <c r="G4" s="312"/>
      <c r="H4" s="312"/>
      <c r="I4" s="312"/>
    </row>
    <row r="5" spans="1:9" ht="14.25" customHeight="1">
      <c r="A5" s="308"/>
      <c r="B5" s="309" t="s">
        <v>5</v>
      </c>
      <c r="C5" s="96" t="s">
        <v>46</v>
      </c>
      <c r="D5" s="308"/>
      <c r="E5" s="308"/>
      <c r="F5" s="310"/>
      <c r="G5" s="312"/>
      <c r="H5" s="313"/>
      <c r="I5" s="313"/>
    </row>
    <row r="6" spans="1:9" ht="14.25" customHeight="1">
      <c r="A6" s="308"/>
      <c r="B6" s="309" t="s">
        <v>7</v>
      </c>
      <c r="C6" s="42" t="s">
        <v>217</v>
      </c>
      <c r="D6" s="308"/>
      <c r="E6" s="308"/>
      <c r="F6" s="314"/>
      <c r="G6" s="310"/>
      <c r="H6" s="313"/>
      <c r="I6" s="310"/>
    </row>
    <row r="7" spans="1:9" ht="14.25" customHeight="1">
      <c r="A7" s="308"/>
      <c r="B7" s="309" t="s">
        <v>9</v>
      </c>
      <c r="C7" s="42" t="s">
        <v>218</v>
      </c>
      <c r="D7" s="308"/>
      <c r="E7" s="308"/>
      <c r="F7" s="314"/>
      <c r="G7" s="310"/>
      <c r="H7" s="313"/>
      <c r="I7" s="310"/>
    </row>
    <row r="8" spans="1:9" ht="14.25" customHeight="1">
      <c r="A8" s="308"/>
      <c r="B8" s="309" t="s">
        <v>10</v>
      </c>
      <c r="C8" s="42">
        <v>105</v>
      </c>
      <c r="D8" s="308"/>
      <c r="E8" s="308"/>
      <c r="F8" s="314"/>
      <c r="G8" s="310"/>
      <c r="H8" s="313"/>
      <c r="I8" s="310"/>
    </row>
    <row r="9" spans="1:9" ht="14.25" customHeight="1">
      <c r="A9" s="308"/>
      <c r="B9" s="309" t="s">
        <v>11</v>
      </c>
      <c r="C9" s="42"/>
      <c r="D9" s="314"/>
      <c r="E9" s="314"/>
      <c r="F9" s="314"/>
      <c r="G9" s="310"/>
      <c r="H9" s="313"/>
      <c r="I9" s="310"/>
    </row>
    <row r="10" spans="1:9" ht="14.25">
      <c r="A10" s="308"/>
      <c r="B10" s="309" t="s">
        <v>12</v>
      </c>
      <c r="C10" s="42" t="s">
        <v>48</v>
      </c>
      <c r="D10" s="308"/>
      <c r="E10" s="308"/>
      <c r="F10" s="315"/>
      <c r="G10" s="310"/>
      <c r="H10" s="310"/>
      <c r="I10" s="310"/>
    </row>
    <row r="11" spans="1:9" ht="14.25" customHeight="1">
      <c r="A11" s="308"/>
      <c r="B11" s="309" t="s">
        <v>14</v>
      </c>
      <c r="C11" s="42"/>
      <c r="D11" s="308"/>
      <c r="E11" s="308"/>
      <c r="F11" s="310"/>
      <c r="G11" s="310"/>
      <c r="H11" s="310"/>
      <c r="I11" s="310"/>
    </row>
    <row r="12" spans="1:9" ht="12.75" customHeight="1">
      <c r="A12" s="316"/>
      <c r="B12" s="317"/>
      <c r="C12" s="318"/>
      <c r="D12" s="319"/>
      <c r="E12" s="315"/>
      <c r="F12" s="310"/>
      <c r="G12" s="310"/>
      <c r="H12" s="310"/>
      <c r="I12" s="310"/>
    </row>
    <row r="13" spans="1:9" ht="12.75" customHeight="1">
      <c r="A13" s="367" t="s">
        <v>49</v>
      </c>
      <c r="B13" s="367" t="s">
        <v>50</v>
      </c>
      <c r="C13" s="197" t="s">
        <v>51</v>
      </c>
      <c r="D13" s="197" t="s">
        <v>49</v>
      </c>
      <c r="E13" s="197" t="s">
        <v>49</v>
      </c>
      <c r="F13" s="197" t="s">
        <v>52</v>
      </c>
      <c r="G13" s="198">
        <v>0.15</v>
      </c>
      <c r="H13" s="199" t="s">
        <v>35</v>
      </c>
      <c r="I13" s="369" t="s">
        <v>53</v>
      </c>
    </row>
    <row r="14" spans="1:9" ht="12.75" customHeight="1">
      <c r="A14" s="368"/>
      <c r="B14" s="368"/>
      <c r="C14" s="200" t="s">
        <v>54</v>
      </c>
      <c r="D14" s="200" t="s">
        <v>55</v>
      </c>
      <c r="E14" s="200" t="s">
        <v>56</v>
      </c>
      <c r="F14" s="200" t="s">
        <v>57</v>
      </c>
      <c r="G14" s="200" t="s">
        <v>58</v>
      </c>
      <c r="H14" s="200" t="s">
        <v>59</v>
      </c>
      <c r="I14" s="370"/>
    </row>
    <row r="15" spans="1:9" ht="12.75" customHeight="1">
      <c r="A15" s="201"/>
      <c r="B15" s="201"/>
      <c r="C15" s="320"/>
      <c r="D15" s="320"/>
      <c r="E15" s="320"/>
      <c r="F15" s="320"/>
      <c r="G15" s="320"/>
      <c r="H15" s="320"/>
      <c r="I15" s="202"/>
    </row>
    <row r="16" spans="1:9" ht="27.75">
      <c r="A16" s="203"/>
      <c r="B16" s="204" t="s">
        <v>219</v>
      </c>
      <c r="C16" s="205"/>
      <c r="D16" s="205"/>
      <c r="E16" s="205"/>
      <c r="F16" s="205"/>
      <c r="G16" s="205"/>
      <c r="H16" s="205"/>
      <c r="I16" s="206"/>
    </row>
    <row r="17" spans="1:9" ht="15" customHeight="1">
      <c r="A17" s="207" t="s">
        <v>61</v>
      </c>
      <c r="B17" s="208" t="s">
        <v>220</v>
      </c>
      <c r="C17" s="209">
        <v>200</v>
      </c>
      <c r="D17" s="210">
        <v>2</v>
      </c>
      <c r="E17" s="210">
        <v>1</v>
      </c>
      <c r="F17" s="211">
        <f>D17*E17*C17</f>
        <v>400</v>
      </c>
      <c r="G17" s="211">
        <f>F17*(0/100)</f>
        <v>0</v>
      </c>
      <c r="H17" s="211">
        <v>0</v>
      </c>
      <c r="I17" s="211">
        <f>SUM(F17:H17)</f>
        <v>400</v>
      </c>
    </row>
    <row r="18" spans="1:9" ht="15" customHeight="1">
      <c r="A18" s="364" t="s">
        <v>63</v>
      </c>
      <c r="B18" s="212" t="s">
        <v>220</v>
      </c>
      <c r="C18" s="213">
        <v>200</v>
      </c>
      <c r="D18" s="214">
        <v>19</v>
      </c>
      <c r="E18" s="214">
        <v>1</v>
      </c>
      <c r="F18" s="215">
        <f>D18*E18*C18</f>
        <v>3800</v>
      </c>
      <c r="G18" s="215">
        <f>F18*(0/100)</f>
        <v>0</v>
      </c>
      <c r="H18" s="215">
        <v>0</v>
      </c>
      <c r="I18" s="215">
        <f>SUM(F18:H18)</f>
        <v>3800</v>
      </c>
    </row>
    <row r="19" spans="1:9" ht="15" customHeight="1">
      <c r="A19" s="366"/>
      <c r="B19" s="208" t="s">
        <v>65</v>
      </c>
      <c r="C19" s="209">
        <v>223</v>
      </c>
      <c r="D19" s="210">
        <v>21</v>
      </c>
      <c r="E19" s="210">
        <v>1</v>
      </c>
      <c r="F19" s="211">
        <f>D19*E19*C19</f>
        <v>4683</v>
      </c>
      <c r="G19" s="211">
        <f>F19*(0/100)</f>
        <v>0</v>
      </c>
      <c r="H19" s="211">
        <v>0</v>
      </c>
      <c r="I19" s="211">
        <f>SUM(F19:H19)</f>
        <v>4683</v>
      </c>
    </row>
    <row r="20" spans="1:9" ht="15" customHeight="1">
      <c r="A20" s="364" t="s">
        <v>66</v>
      </c>
      <c r="B20" s="212" t="s">
        <v>220</v>
      </c>
      <c r="C20" s="213">
        <v>200</v>
      </c>
      <c r="D20" s="214">
        <v>20</v>
      </c>
      <c r="E20" s="214">
        <v>1</v>
      </c>
      <c r="F20" s="215">
        <f>D20*E20*C20</f>
        <v>4000</v>
      </c>
      <c r="G20" s="215">
        <f>F20*(0/100)</f>
        <v>0</v>
      </c>
      <c r="H20" s="215">
        <v>0</v>
      </c>
      <c r="I20" s="215">
        <f>SUM(F20:H20)</f>
        <v>4000</v>
      </c>
    </row>
    <row r="21" spans="1:9" ht="15" customHeight="1">
      <c r="A21" s="366"/>
      <c r="B21" s="208" t="s">
        <v>65</v>
      </c>
      <c r="C21" s="209">
        <v>223</v>
      </c>
      <c r="D21" s="210">
        <v>42</v>
      </c>
      <c r="E21" s="210">
        <v>1</v>
      </c>
      <c r="F21" s="211">
        <f>D21*E21*C21</f>
        <v>9366</v>
      </c>
      <c r="G21" s="211">
        <f>F21*(0/100)</f>
        <v>0</v>
      </c>
      <c r="H21" s="211">
        <v>0</v>
      </c>
      <c r="I21" s="211">
        <f>SUM(F21:H21)</f>
        <v>9366</v>
      </c>
    </row>
    <row r="22" spans="1:9" ht="15" customHeight="1">
      <c r="A22" s="364" t="s">
        <v>67</v>
      </c>
      <c r="B22" s="212" t="s">
        <v>220</v>
      </c>
      <c r="C22" s="213">
        <v>200</v>
      </c>
      <c r="D22" s="214">
        <v>20</v>
      </c>
      <c r="E22" s="214">
        <v>1</v>
      </c>
      <c r="F22" s="215">
        <f>D22*E22*C22</f>
        <v>4000</v>
      </c>
      <c r="G22" s="215">
        <f>F22*(0/100)</f>
        <v>0</v>
      </c>
      <c r="H22" s="215">
        <v>0</v>
      </c>
      <c r="I22" s="215">
        <f>SUM(F22:H22)</f>
        <v>4000</v>
      </c>
    </row>
    <row r="23" spans="1:9" ht="15" customHeight="1">
      <c r="A23" s="366"/>
      <c r="B23" s="208" t="s">
        <v>65</v>
      </c>
      <c r="C23" s="209">
        <v>223</v>
      </c>
      <c r="D23" s="210">
        <v>42</v>
      </c>
      <c r="E23" s="210">
        <v>1</v>
      </c>
      <c r="F23" s="211">
        <f>D23*E23*C23</f>
        <v>9366</v>
      </c>
      <c r="G23" s="211">
        <f>F23*(0/100)</f>
        <v>0</v>
      </c>
      <c r="H23" s="211">
        <v>0</v>
      </c>
      <c r="I23" s="211">
        <f>SUM(F23:H23)</f>
        <v>9366</v>
      </c>
    </row>
    <row r="24" spans="1:9" ht="15" customHeight="1">
      <c r="A24" s="364" t="s">
        <v>68</v>
      </c>
      <c r="B24" s="212" t="s">
        <v>220</v>
      </c>
      <c r="C24" s="213">
        <v>200</v>
      </c>
      <c r="D24" s="214">
        <v>20</v>
      </c>
      <c r="E24" s="214">
        <v>1</v>
      </c>
      <c r="F24" s="215">
        <f>D24*E24*C24</f>
        <v>4000</v>
      </c>
      <c r="G24" s="215">
        <f>F24*(0/100)</f>
        <v>0</v>
      </c>
      <c r="H24" s="215">
        <v>0</v>
      </c>
      <c r="I24" s="215">
        <f>SUM(F24:H24)</f>
        <v>4000</v>
      </c>
    </row>
    <row r="25" spans="1:9" ht="15" customHeight="1">
      <c r="A25" s="366"/>
      <c r="B25" s="208" t="s">
        <v>65</v>
      </c>
      <c r="C25" s="209">
        <v>223</v>
      </c>
      <c r="D25" s="210">
        <v>42</v>
      </c>
      <c r="E25" s="210">
        <v>1</v>
      </c>
      <c r="F25" s="211">
        <f>D25*E25*C25</f>
        <v>9366</v>
      </c>
      <c r="G25" s="211">
        <f>F25*(0/100)</f>
        <v>0</v>
      </c>
      <c r="H25" s="211">
        <v>0</v>
      </c>
      <c r="I25" s="211">
        <f>SUM(F25:H25)</f>
        <v>9366</v>
      </c>
    </row>
    <row r="26" spans="1:9" ht="15" customHeight="1">
      <c r="A26" s="302" t="s">
        <v>69</v>
      </c>
      <c r="B26" s="303" t="s">
        <v>220</v>
      </c>
      <c r="C26" s="304">
        <v>200</v>
      </c>
      <c r="D26" s="305">
        <v>1</v>
      </c>
      <c r="E26" s="305">
        <v>1</v>
      </c>
      <c r="F26" s="276">
        <f>D26*E26*C26</f>
        <v>200</v>
      </c>
      <c r="G26" s="276">
        <f>F26*(0/100)</f>
        <v>0</v>
      </c>
      <c r="H26" s="276">
        <v>0</v>
      </c>
      <c r="I26" s="276">
        <f>SUM(F26:H26)</f>
        <v>200</v>
      </c>
    </row>
    <row r="27" spans="1:9" ht="12.75" customHeight="1">
      <c r="A27" s="321"/>
      <c r="B27" s="225" t="s">
        <v>70</v>
      </c>
      <c r="C27" s="322"/>
      <c r="D27" s="314"/>
      <c r="E27" s="314"/>
      <c r="F27" s="226">
        <f>SUM(F17:F26)</f>
        <v>49181</v>
      </c>
      <c r="G27" s="226">
        <f>SUM(G17:G26)</f>
        <v>0</v>
      </c>
      <c r="H27" s="226">
        <f>SUM(H17:H26)</f>
        <v>0</v>
      </c>
      <c r="I27" s="226">
        <f>SUM(I17:I26)</f>
        <v>49181</v>
      </c>
    </row>
    <row r="28" spans="1:9" ht="12.75" customHeight="1">
      <c r="A28" s="310"/>
      <c r="B28" s="310"/>
      <c r="C28" s="322"/>
      <c r="D28" s="314"/>
      <c r="E28" s="314"/>
      <c r="F28" s="322"/>
      <c r="G28" s="322"/>
      <c r="H28" s="322"/>
      <c r="I28" s="322"/>
    </row>
    <row r="29" spans="1:9" ht="12.75" customHeight="1">
      <c r="A29" s="227"/>
      <c r="B29" s="228" t="s">
        <v>28</v>
      </c>
      <c r="C29" s="229"/>
      <c r="D29" s="229"/>
      <c r="E29" s="229"/>
      <c r="F29" s="229"/>
      <c r="G29" s="229"/>
      <c r="H29" s="229"/>
      <c r="I29" s="230"/>
    </row>
    <row r="30" spans="1:9" ht="48">
      <c r="A30" s="375" t="s">
        <v>77</v>
      </c>
      <c r="B30" s="232" t="s">
        <v>221</v>
      </c>
      <c r="C30" s="233">
        <v>16</v>
      </c>
      <c r="D30" s="234">
        <v>105</v>
      </c>
      <c r="E30" s="234">
        <v>3</v>
      </c>
      <c r="F30" s="235">
        <f>C30*D30*E30</f>
        <v>5040</v>
      </c>
      <c r="G30" s="235">
        <f>F30*(15/100)</f>
        <v>756</v>
      </c>
      <c r="H30" s="235"/>
      <c r="I30" s="236">
        <f>SUM(F30:H30)</f>
        <v>5796</v>
      </c>
    </row>
    <row r="31" spans="1:9" ht="48">
      <c r="A31" s="376"/>
      <c r="B31" s="232" t="s">
        <v>222</v>
      </c>
      <c r="C31" s="233">
        <v>16</v>
      </c>
      <c r="D31" s="234">
        <v>105</v>
      </c>
      <c r="E31" s="234">
        <v>3</v>
      </c>
      <c r="F31" s="235">
        <f>C31*D31*E31</f>
        <v>5040</v>
      </c>
      <c r="G31" s="235">
        <f>F31*(15/100)</f>
        <v>756</v>
      </c>
      <c r="H31" s="235"/>
      <c r="I31" s="236">
        <f>SUM(F31:H31)</f>
        <v>5796</v>
      </c>
    </row>
    <row r="32" spans="1:9" ht="96">
      <c r="A32" s="376"/>
      <c r="B32" s="232" t="s">
        <v>223</v>
      </c>
      <c r="C32" s="233">
        <v>12</v>
      </c>
      <c r="D32" s="234">
        <v>105</v>
      </c>
      <c r="E32" s="234">
        <v>3</v>
      </c>
      <c r="F32" s="235">
        <f>C32*D32*E32</f>
        <v>3780</v>
      </c>
      <c r="G32" s="235">
        <f>F32*(15/100)</f>
        <v>567</v>
      </c>
      <c r="H32" s="235"/>
      <c r="I32" s="236">
        <f>SUM(F32:H32)</f>
        <v>4347</v>
      </c>
    </row>
    <row r="33" spans="1:9" ht="12.75" customHeight="1">
      <c r="A33" s="376"/>
      <c r="B33" s="232" t="s">
        <v>224</v>
      </c>
      <c r="C33" s="233">
        <v>38</v>
      </c>
      <c r="D33" s="234">
        <v>10</v>
      </c>
      <c r="E33" s="234">
        <v>3</v>
      </c>
      <c r="F33" s="235">
        <f>C33*D33*E33</f>
        <v>1140</v>
      </c>
      <c r="G33" s="235">
        <f>F33*(15/100)</f>
        <v>171</v>
      </c>
      <c r="H33" s="235"/>
      <c r="I33" s="236">
        <f>SUM(F33:H33)</f>
        <v>1311</v>
      </c>
    </row>
    <row r="34" spans="1:9" ht="36">
      <c r="A34" s="376"/>
      <c r="B34" s="232" t="s">
        <v>225</v>
      </c>
      <c r="C34" s="233">
        <v>43</v>
      </c>
      <c r="D34" s="234">
        <v>105</v>
      </c>
      <c r="E34" s="234">
        <v>3</v>
      </c>
      <c r="F34" s="235">
        <f>C34*D34*E34</f>
        <v>13545</v>
      </c>
      <c r="G34" s="235">
        <f>F34*(15/100)</f>
        <v>2031.75</v>
      </c>
      <c r="H34" s="235"/>
      <c r="I34" s="236">
        <f>SUM(F34:H34)</f>
        <v>15576.75</v>
      </c>
    </row>
    <row r="35" spans="1:9" ht="24">
      <c r="A35" s="376"/>
      <c r="B35" s="232" t="s">
        <v>226</v>
      </c>
      <c r="C35" s="233">
        <v>7</v>
      </c>
      <c r="D35" s="234">
        <v>105</v>
      </c>
      <c r="E35" s="234">
        <v>3</v>
      </c>
      <c r="F35" s="235">
        <f>C35*D35*E35</f>
        <v>2205</v>
      </c>
      <c r="G35" s="235">
        <f>F35*(15/100)</f>
        <v>330.75</v>
      </c>
      <c r="H35" s="235"/>
      <c r="I35" s="236">
        <f>SUM(F35:H35)</f>
        <v>2535.75</v>
      </c>
    </row>
    <row r="36" spans="1:9" ht="36">
      <c r="A36" s="376"/>
      <c r="B36" s="238" t="s">
        <v>227</v>
      </c>
      <c r="C36" s="233">
        <v>43</v>
      </c>
      <c r="D36" s="234">
        <v>105</v>
      </c>
      <c r="E36" s="234">
        <v>3</v>
      </c>
      <c r="F36" s="235">
        <f>C36*D36*E36</f>
        <v>13545</v>
      </c>
      <c r="G36" s="235">
        <f>F36*(15/100)</f>
        <v>2031.75</v>
      </c>
      <c r="H36" s="235"/>
      <c r="I36" s="236">
        <f>SUM(F36:H36)</f>
        <v>15576.75</v>
      </c>
    </row>
    <row r="37" spans="1:9" ht="24">
      <c r="A37" s="376"/>
      <c r="B37" s="232" t="s">
        <v>228</v>
      </c>
      <c r="C37" s="233">
        <v>37</v>
      </c>
      <c r="D37" s="234">
        <v>42</v>
      </c>
      <c r="E37" s="234">
        <v>3</v>
      </c>
      <c r="F37" s="235">
        <f>C37*D37*E37</f>
        <v>4662</v>
      </c>
      <c r="G37" s="235">
        <f>F37*(15/100)</f>
        <v>699.3</v>
      </c>
      <c r="H37" s="235"/>
      <c r="I37" s="236">
        <f>SUM(F37:H37)</f>
        <v>5361.3</v>
      </c>
    </row>
    <row r="38" spans="1:9" ht="24">
      <c r="A38" s="376"/>
      <c r="B38" s="232" t="s">
        <v>226</v>
      </c>
      <c r="C38" s="233">
        <v>7</v>
      </c>
      <c r="D38" s="234">
        <v>105</v>
      </c>
      <c r="E38" s="234">
        <v>3</v>
      </c>
      <c r="F38" s="235">
        <f>C38*D38*E38</f>
        <v>2205</v>
      </c>
      <c r="G38" s="235">
        <f>F38*(15/100)</f>
        <v>330.75</v>
      </c>
      <c r="H38" s="235"/>
      <c r="I38" s="236">
        <f>SUM(F38:H38)</f>
        <v>2535.75</v>
      </c>
    </row>
    <row r="39" spans="1:9" ht="12.75" customHeight="1">
      <c r="A39" s="377"/>
      <c r="B39" s="232" t="s">
        <v>224</v>
      </c>
      <c r="C39" s="233">
        <v>38</v>
      </c>
      <c r="D39" s="234">
        <v>10</v>
      </c>
      <c r="E39" s="234">
        <v>3</v>
      </c>
      <c r="F39" s="235">
        <f>C39*D39*E39</f>
        <v>1140</v>
      </c>
      <c r="G39" s="235">
        <f>F39*(15/100)</f>
        <v>171</v>
      </c>
      <c r="H39" s="235"/>
      <c r="I39" s="236">
        <f>SUM(F39:H39)</f>
        <v>1311</v>
      </c>
    </row>
    <row r="40" spans="1:9" ht="96">
      <c r="A40" s="231" t="s">
        <v>68</v>
      </c>
      <c r="B40" s="232" t="s">
        <v>229</v>
      </c>
      <c r="C40" s="233">
        <v>63</v>
      </c>
      <c r="D40" s="234">
        <v>105</v>
      </c>
      <c r="E40" s="234">
        <v>1</v>
      </c>
      <c r="F40" s="235">
        <f>C40*D40*E40</f>
        <v>6615</v>
      </c>
      <c r="G40" s="235">
        <f>F40*(15/100)</f>
        <v>992.25</v>
      </c>
      <c r="H40" s="235"/>
      <c r="I40" s="236">
        <f>SUM(F40:H40)</f>
        <v>7607.25</v>
      </c>
    </row>
    <row r="41" spans="1:9" ht="12.75" customHeight="1">
      <c r="A41" s="375" t="s">
        <v>66</v>
      </c>
      <c r="B41" s="232" t="s">
        <v>83</v>
      </c>
      <c r="C41" s="233">
        <v>22</v>
      </c>
      <c r="D41" s="234">
        <v>105</v>
      </c>
      <c r="E41" s="234">
        <v>1</v>
      </c>
      <c r="F41" s="235">
        <f>C41*D41*E41</f>
        <v>2310</v>
      </c>
      <c r="G41" s="235">
        <f>F41*(15/100)</f>
        <v>346.5</v>
      </c>
      <c r="H41" s="235"/>
      <c r="I41" s="236">
        <f>SUM(F41:H41)</f>
        <v>2656.5</v>
      </c>
    </row>
    <row r="42" spans="1:9" ht="12.75" customHeight="1">
      <c r="A42" s="376"/>
      <c r="B42" s="232" t="s">
        <v>84</v>
      </c>
      <c r="C42" s="233">
        <v>155</v>
      </c>
      <c r="D42" s="234">
        <v>105</v>
      </c>
      <c r="E42" s="234">
        <v>1</v>
      </c>
      <c r="F42" s="235">
        <f>C42*D42*E42</f>
        <v>16275</v>
      </c>
      <c r="G42" s="235">
        <f>F42*(15/100)</f>
        <v>2441.25</v>
      </c>
      <c r="H42" s="235"/>
      <c r="I42" s="236">
        <f>SUM(F42:H42)</f>
        <v>18716.25</v>
      </c>
    </row>
    <row r="43" spans="1:9" ht="12.75" customHeight="1">
      <c r="A43" s="376"/>
      <c r="B43" s="232" t="s">
        <v>85</v>
      </c>
      <c r="C43" s="233">
        <v>22</v>
      </c>
      <c r="D43" s="234">
        <v>105</v>
      </c>
      <c r="E43" s="234">
        <v>1</v>
      </c>
      <c r="F43" s="235">
        <f>C43*D43*E43</f>
        <v>2310</v>
      </c>
      <c r="G43" s="235">
        <f>F43*(15/100)</f>
        <v>346.5</v>
      </c>
      <c r="H43" s="235"/>
      <c r="I43" s="236">
        <f>SUM(F43:H43)</f>
        <v>2656.5</v>
      </c>
    </row>
    <row r="44" spans="1:9" ht="12.75" customHeight="1">
      <c r="A44" s="376"/>
      <c r="B44" s="232" t="s">
        <v>86</v>
      </c>
      <c r="C44" s="233">
        <v>105</v>
      </c>
      <c r="D44" s="234">
        <v>48</v>
      </c>
      <c r="E44" s="234">
        <v>1</v>
      </c>
      <c r="F44" s="235">
        <f>C44*D44*E44</f>
        <v>5040</v>
      </c>
      <c r="G44" s="235">
        <f>F44*(15/100)</f>
        <v>756</v>
      </c>
      <c r="H44" s="235"/>
      <c r="I44" s="236">
        <f>SUM(F44:H44)</f>
        <v>5796</v>
      </c>
    </row>
    <row r="45" spans="1:9" ht="12.75" customHeight="1">
      <c r="A45" s="376"/>
      <c r="B45" s="232" t="s">
        <v>87</v>
      </c>
      <c r="C45" s="233">
        <v>8</v>
      </c>
      <c r="D45" s="234">
        <v>105</v>
      </c>
      <c r="E45" s="234">
        <v>1</v>
      </c>
      <c r="F45" s="235">
        <f>C45*D45*E45</f>
        <v>840</v>
      </c>
      <c r="G45" s="235">
        <f>F45*(15/100)</f>
        <v>126</v>
      </c>
      <c r="H45" s="235"/>
      <c r="I45" s="236">
        <f>SUM(F45:H45)</f>
        <v>966</v>
      </c>
    </row>
    <row r="46" spans="1:9" ht="12.75" customHeight="1">
      <c r="A46" s="376"/>
      <c r="B46" s="232" t="s">
        <v>88</v>
      </c>
      <c r="C46" s="233">
        <v>6</v>
      </c>
      <c r="D46" s="234">
        <v>105</v>
      </c>
      <c r="E46" s="234">
        <v>1</v>
      </c>
      <c r="F46" s="235">
        <f>C46*D46*E46</f>
        <v>630</v>
      </c>
      <c r="G46" s="235">
        <f>F46*(15/100)</f>
        <v>94.5</v>
      </c>
      <c r="H46" s="235"/>
      <c r="I46" s="236">
        <f>SUM(F46:H46)</f>
        <v>724.5</v>
      </c>
    </row>
    <row r="47" spans="1:9" ht="12.75" customHeight="1">
      <c r="A47" s="376"/>
      <c r="B47" s="232" t="s">
        <v>89</v>
      </c>
      <c r="C47" s="233">
        <v>167</v>
      </c>
      <c r="D47" s="234">
        <v>15</v>
      </c>
      <c r="E47" s="234">
        <v>1</v>
      </c>
      <c r="F47" s="235">
        <f>C47*D47*E47</f>
        <v>2505</v>
      </c>
      <c r="G47" s="235">
        <f>F47*(15/100)</f>
        <v>375.75</v>
      </c>
      <c r="H47" s="235"/>
      <c r="I47" s="236">
        <f>SUM(F47:H47)</f>
        <v>2880.75</v>
      </c>
    </row>
    <row r="48" spans="1:9" ht="84">
      <c r="A48" s="377"/>
      <c r="B48" s="232" t="s">
        <v>90</v>
      </c>
      <c r="C48" s="233">
        <v>5765</v>
      </c>
      <c r="D48" s="234">
        <v>1</v>
      </c>
      <c r="E48" s="234">
        <v>1</v>
      </c>
      <c r="F48" s="235">
        <f>C48*D48*E48</f>
        <v>5765</v>
      </c>
      <c r="G48" s="235">
        <f>F48*(15/100)</f>
        <v>864.75</v>
      </c>
      <c r="H48" s="235"/>
      <c r="I48" s="236">
        <f>SUM(F48:H48)</f>
        <v>6629.75</v>
      </c>
    </row>
    <row r="49" spans="1:9" ht="36">
      <c r="A49" s="231" t="s">
        <v>67</v>
      </c>
      <c r="B49" s="232" t="s">
        <v>91</v>
      </c>
      <c r="C49" s="233">
        <v>135</v>
      </c>
      <c r="D49" s="234">
        <v>105</v>
      </c>
      <c r="E49" s="234">
        <v>1</v>
      </c>
      <c r="F49" s="235">
        <f>C49*D49*E49</f>
        <v>14175</v>
      </c>
      <c r="G49" s="235">
        <f>F49*(15/100)</f>
        <v>2126.25</v>
      </c>
      <c r="H49" s="235"/>
      <c r="I49" s="236">
        <f>SUM(F49:H49)</f>
        <v>16301.25</v>
      </c>
    </row>
    <row r="50" spans="1:9" ht="12.75" customHeight="1">
      <c r="A50" s="231" t="s">
        <v>68</v>
      </c>
      <c r="B50" s="232" t="s">
        <v>92</v>
      </c>
      <c r="C50" s="233">
        <v>15600</v>
      </c>
      <c r="D50" s="234">
        <v>1</v>
      </c>
      <c r="E50" s="234">
        <v>1</v>
      </c>
      <c r="F50" s="235">
        <f>C50*D50*E50</f>
        <v>15600</v>
      </c>
      <c r="G50" s="235">
        <f>F50*(15/100)</f>
        <v>2340</v>
      </c>
      <c r="H50" s="235"/>
      <c r="I50" s="236">
        <f>SUM(F50:H50)</f>
        <v>17940</v>
      </c>
    </row>
    <row r="51" spans="1:9" ht="36">
      <c r="A51" s="231" t="s">
        <v>68</v>
      </c>
      <c r="B51" s="232" t="s">
        <v>93</v>
      </c>
      <c r="C51" s="233">
        <v>223</v>
      </c>
      <c r="D51" s="234">
        <v>105</v>
      </c>
      <c r="E51" s="234">
        <v>1</v>
      </c>
      <c r="F51" s="235">
        <f>C51*D51*E51</f>
        <v>23415</v>
      </c>
      <c r="G51" s="235">
        <f>F51*(15/100)</f>
        <v>3512.25</v>
      </c>
      <c r="H51" s="235"/>
      <c r="I51" s="236">
        <f>SUM(F51:H51)</f>
        <v>26927.25</v>
      </c>
    </row>
    <row r="52" spans="1:9" ht="24">
      <c r="A52" s="231" t="s">
        <v>68</v>
      </c>
      <c r="B52" s="232" t="s">
        <v>94</v>
      </c>
      <c r="C52" s="233">
        <v>3450</v>
      </c>
      <c r="D52" s="234">
        <v>1</v>
      </c>
      <c r="E52" s="234">
        <v>1</v>
      </c>
      <c r="F52" s="235">
        <f>C52*D52*E52</f>
        <v>3450</v>
      </c>
      <c r="G52" s="235">
        <f>F52*(15/100)</f>
        <v>517.5</v>
      </c>
      <c r="H52" s="235"/>
      <c r="I52" s="236">
        <f>SUM(F52:H52)</f>
        <v>3967.5</v>
      </c>
    </row>
    <row r="53" spans="1:9" ht="12.75" customHeight="1">
      <c r="A53" s="323"/>
      <c r="B53" s="225" t="s">
        <v>70</v>
      </c>
      <c r="C53" s="322"/>
      <c r="D53" s="314"/>
      <c r="E53" s="314"/>
      <c r="F53" s="226">
        <f>SUM(F30:F52)</f>
        <v>151232</v>
      </c>
      <c r="G53" s="226">
        <f>SUM(G30:G52)</f>
        <v>22684.799999999999</v>
      </c>
      <c r="H53" s="226">
        <f>SUM(H30:H52)</f>
        <v>0</v>
      </c>
      <c r="I53" s="226">
        <f>SUM(I30:I52)</f>
        <v>173916.79999999999</v>
      </c>
    </row>
    <row r="54" spans="1:9" ht="12.75" customHeight="1">
      <c r="A54" s="310"/>
      <c r="B54" s="310"/>
      <c r="C54" s="322"/>
      <c r="D54" s="314"/>
      <c r="E54" s="314"/>
      <c r="F54" s="322"/>
      <c r="G54" s="322"/>
      <c r="H54" s="322"/>
      <c r="I54" s="322"/>
    </row>
    <row r="55" spans="1:9" ht="12.75" customHeight="1">
      <c r="A55" s="227"/>
      <c r="B55" s="228" t="s">
        <v>95</v>
      </c>
      <c r="C55" s="239"/>
      <c r="D55" s="229"/>
      <c r="E55" s="229"/>
      <c r="F55" s="229"/>
      <c r="G55" s="229"/>
      <c r="H55" s="229"/>
      <c r="I55" s="230"/>
    </row>
    <row r="56" spans="1:9" ht="12.75" customHeight="1">
      <c r="A56" s="237"/>
      <c r="B56" s="240" t="s">
        <v>230</v>
      </c>
      <c r="C56" s="241">
        <v>1100</v>
      </c>
      <c r="D56" s="242">
        <v>1</v>
      </c>
      <c r="E56" s="242">
        <v>1</v>
      </c>
      <c r="F56" s="243">
        <f>C56*D56*E56</f>
        <v>1100</v>
      </c>
      <c r="G56" s="243">
        <v>0</v>
      </c>
      <c r="H56" s="243"/>
      <c r="I56" s="243">
        <f>SUM(F56:H56)</f>
        <v>1100</v>
      </c>
    </row>
    <row r="57" spans="1:9" ht="12.75" customHeight="1">
      <c r="A57" s="237" t="s">
        <v>68</v>
      </c>
      <c r="B57" s="240" t="s">
        <v>97</v>
      </c>
      <c r="C57" s="241">
        <v>63</v>
      </c>
      <c r="D57" s="242">
        <v>4</v>
      </c>
      <c r="E57" s="242">
        <v>3</v>
      </c>
      <c r="F57" s="243">
        <f>C57*D57*E57</f>
        <v>756</v>
      </c>
      <c r="G57" s="243">
        <v>0</v>
      </c>
      <c r="H57" s="243"/>
      <c r="I57" s="243">
        <f>SUM(F57:H57)</f>
        <v>756</v>
      </c>
    </row>
    <row r="58" spans="1:9" ht="12.75" customHeight="1">
      <c r="A58" s="375" t="s">
        <v>66</v>
      </c>
      <c r="B58" s="240" t="s">
        <v>98</v>
      </c>
      <c r="C58" s="241">
        <v>50000</v>
      </c>
      <c r="D58" s="242">
        <v>1</v>
      </c>
      <c r="E58" s="242">
        <v>1</v>
      </c>
      <c r="F58" s="243">
        <f>C58*D58*E58</f>
        <v>50000</v>
      </c>
      <c r="G58" s="243">
        <v>0</v>
      </c>
      <c r="H58" s="243"/>
      <c r="I58" s="243">
        <f>SUM(F58:H58)</f>
        <v>50000</v>
      </c>
    </row>
    <row r="59" spans="1:9" ht="12.75" customHeight="1">
      <c r="A59" s="376"/>
      <c r="B59" s="240" t="s">
        <v>99</v>
      </c>
      <c r="C59" s="241">
        <v>3335</v>
      </c>
      <c r="D59" s="242">
        <v>1</v>
      </c>
      <c r="E59" s="242">
        <v>1</v>
      </c>
      <c r="F59" s="243">
        <f>C59*D59*E59</f>
        <v>3335</v>
      </c>
      <c r="G59" s="243">
        <v>0</v>
      </c>
      <c r="H59" s="243"/>
      <c r="I59" s="243">
        <f>SUM(F59:H59)</f>
        <v>3335</v>
      </c>
    </row>
    <row r="60" spans="1:9" ht="12.75" customHeight="1">
      <c r="A60" s="377"/>
      <c r="B60" s="240" t="s">
        <v>100</v>
      </c>
      <c r="C60" s="241">
        <v>3335</v>
      </c>
      <c r="D60" s="242">
        <v>1</v>
      </c>
      <c r="E60" s="242">
        <v>1</v>
      </c>
      <c r="F60" s="243">
        <f>C60*D60*E60</f>
        <v>3335</v>
      </c>
      <c r="G60" s="243">
        <v>0</v>
      </c>
      <c r="H60" s="243"/>
      <c r="I60" s="243">
        <f>SUM(F60:H60)</f>
        <v>3335</v>
      </c>
    </row>
    <row r="61" spans="1:9" ht="12.75" customHeight="1">
      <c r="A61" s="323"/>
      <c r="B61" s="225" t="s">
        <v>70</v>
      </c>
      <c r="C61" s="322"/>
      <c r="D61" s="314"/>
      <c r="E61" s="314"/>
      <c r="F61" s="226">
        <f>SUM(F56:F60)</f>
        <v>58526</v>
      </c>
      <c r="G61" s="226">
        <f>SUM(G56:G60)</f>
        <v>0</v>
      </c>
      <c r="H61" s="226">
        <f>SUM(H56:H60)</f>
        <v>0</v>
      </c>
      <c r="I61" s="226">
        <f>SUM(I56:I60)</f>
        <v>58526</v>
      </c>
    </row>
    <row r="62" spans="1:9" ht="12.75" customHeight="1">
      <c r="A62" s="310"/>
      <c r="B62" s="310"/>
      <c r="C62" s="322"/>
      <c r="D62" s="314"/>
      <c r="E62" s="314"/>
      <c r="F62" s="322"/>
      <c r="G62" s="322"/>
      <c r="H62" s="322"/>
      <c r="I62" s="322"/>
    </row>
    <row r="63" spans="1:9" ht="12.75" customHeight="1">
      <c r="A63" s="227"/>
      <c r="B63" s="228" t="s">
        <v>30</v>
      </c>
      <c r="C63" s="239"/>
      <c r="D63" s="229"/>
      <c r="E63" s="229"/>
      <c r="F63" s="229"/>
      <c r="G63" s="229"/>
      <c r="H63" s="229"/>
      <c r="I63" s="230"/>
    </row>
    <row r="64" spans="1:9" ht="96">
      <c r="A64" s="244"/>
      <c r="B64" s="245" t="s">
        <v>101</v>
      </c>
      <c r="C64" s="241">
        <v>8215</v>
      </c>
      <c r="D64" s="242">
        <v>1</v>
      </c>
      <c r="E64" s="242">
        <v>1</v>
      </c>
      <c r="F64" s="243">
        <f>C64*D64*E64</f>
        <v>8215</v>
      </c>
      <c r="G64" s="243">
        <v>0</v>
      </c>
      <c r="H64" s="243"/>
      <c r="I64" s="243">
        <f>SUM(F64:H64)</f>
        <v>8215</v>
      </c>
    </row>
    <row r="65" spans="1:9" ht="48">
      <c r="A65" s="244"/>
      <c r="B65" s="245" t="s">
        <v>102</v>
      </c>
      <c r="C65" s="241">
        <v>1576</v>
      </c>
      <c r="D65" s="242">
        <v>1</v>
      </c>
      <c r="E65" s="242">
        <v>1</v>
      </c>
      <c r="F65" s="243">
        <f>C65*D65*E65</f>
        <v>1576</v>
      </c>
      <c r="G65" s="243">
        <v>0</v>
      </c>
      <c r="H65" s="243"/>
      <c r="I65" s="243">
        <f>SUM(F65:H65)</f>
        <v>1576</v>
      </c>
    </row>
    <row r="66" spans="1:9" ht="48">
      <c r="A66" s="244"/>
      <c r="B66" s="245" t="s">
        <v>103</v>
      </c>
      <c r="C66" s="241">
        <v>1506</v>
      </c>
      <c r="D66" s="242">
        <v>2</v>
      </c>
      <c r="E66" s="242">
        <v>2</v>
      </c>
      <c r="F66" s="243">
        <f>C66*D66*E66</f>
        <v>6024</v>
      </c>
      <c r="G66" s="243">
        <v>0</v>
      </c>
      <c r="H66" s="243"/>
      <c r="I66" s="243">
        <f>SUM(F66:H66)</f>
        <v>6024</v>
      </c>
    </row>
    <row r="67" spans="1:9" ht="12.75">
      <c r="A67" s="244"/>
      <c r="B67" s="245" t="s">
        <v>104</v>
      </c>
      <c r="C67" s="241">
        <v>346</v>
      </c>
      <c r="D67" s="242">
        <v>2</v>
      </c>
      <c r="E67" s="242">
        <v>2</v>
      </c>
      <c r="F67" s="243">
        <f>C67*D67*E67</f>
        <v>1384</v>
      </c>
      <c r="G67" s="243">
        <v>0</v>
      </c>
      <c r="H67" s="243"/>
      <c r="I67" s="243">
        <f>SUM(F67:H67)</f>
        <v>1384</v>
      </c>
    </row>
    <row r="68" spans="1:9" ht="12.75">
      <c r="A68" s="244"/>
      <c r="B68" s="245" t="s">
        <v>105</v>
      </c>
      <c r="C68" s="241">
        <v>1199</v>
      </c>
      <c r="D68" s="242">
        <v>1</v>
      </c>
      <c r="E68" s="242">
        <v>2</v>
      </c>
      <c r="F68" s="243">
        <f>C68*D68*E68</f>
        <v>2398</v>
      </c>
      <c r="G68" s="243">
        <v>0</v>
      </c>
      <c r="H68" s="243"/>
      <c r="I68" s="243">
        <f>SUM(F68:H68)</f>
        <v>2398</v>
      </c>
    </row>
    <row r="69" spans="1:9" ht="12.75">
      <c r="A69" s="244"/>
      <c r="B69" s="245" t="s">
        <v>106</v>
      </c>
      <c r="C69" s="241">
        <v>52</v>
      </c>
      <c r="D69" s="242">
        <v>1</v>
      </c>
      <c r="E69" s="242">
        <v>2</v>
      </c>
      <c r="F69" s="243">
        <f>C69*D69*E69</f>
        <v>104</v>
      </c>
      <c r="G69" s="243">
        <v>0</v>
      </c>
      <c r="H69" s="243"/>
      <c r="I69" s="243">
        <f>SUM(F69:H69)</f>
        <v>104</v>
      </c>
    </row>
    <row r="70" spans="1:9" ht="12.75">
      <c r="A70" s="244"/>
      <c r="B70" s="245" t="s">
        <v>107</v>
      </c>
      <c r="C70" s="241">
        <v>158</v>
      </c>
      <c r="D70" s="242">
        <v>1</v>
      </c>
      <c r="E70" s="242">
        <v>2</v>
      </c>
      <c r="F70" s="243">
        <f>C70*D70*E70</f>
        <v>316</v>
      </c>
      <c r="G70" s="243">
        <v>0</v>
      </c>
      <c r="H70" s="243"/>
      <c r="I70" s="243">
        <f>SUM(F70:H70)</f>
        <v>316</v>
      </c>
    </row>
    <row r="71" spans="1:9" ht="12.75">
      <c r="A71" s="244"/>
      <c r="B71" s="245" t="s">
        <v>108</v>
      </c>
      <c r="C71" s="241">
        <v>134</v>
      </c>
      <c r="D71" s="242">
        <v>2</v>
      </c>
      <c r="E71" s="242">
        <v>2</v>
      </c>
      <c r="F71" s="243">
        <f>C71*D71*E71</f>
        <v>536</v>
      </c>
      <c r="G71" s="243">
        <v>0</v>
      </c>
      <c r="H71" s="243"/>
      <c r="I71" s="243">
        <f>SUM(F71:H71)</f>
        <v>536</v>
      </c>
    </row>
    <row r="72" spans="1:9" ht="12.75">
      <c r="A72" s="244"/>
      <c r="B72" s="245" t="s">
        <v>109</v>
      </c>
      <c r="C72" s="241">
        <v>106</v>
      </c>
      <c r="D72" s="242">
        <v>1</v>
      </c>
      <c r="E72" s="242">
        <v>2</v>
      </c>
      <c r="F72" s="243">
        <f>C72*D72*E72</f>
        <v>212</v>
      </c>
      <c r="G72" s="243">
        <v>0</v>
      </c>
      <c r="H72" s="243"/>
      <c r="I72" s="243">
        <f>SUM(F72:H72)</f>
        <v>212</v>
      </c>
    </row>
    <row r="73" spans="1:9" ht="12.75">
      <c r="A73" s="244"/>
      <c r="B73" s="245" t="s">
        <v>110</v>
      </c>
      <c r="C73" s="241">
        <v>506</v>
      </c>
      <c r="D73" s="242">
        <v>1</v>
      </c>
      <c r="E73" s="242">
        <v>2</v>
      </c>
      <c r="F73" s="243">
        <f>C73*D73*E73</f>
        <v>1012</v>
      </c>
      <c r="G73" s="243">
        <v>0</v>
      </c>
      <c r="H73" s="243"/>
      <c r="I73" s="243">
        <f>SUM(F73:H73)</f>
        <v>1012</v>
      </c>
    </row>
    <row r="74" spans="1:9" ht="36">
      <c r="A74" s="244"/>
      <c r="B74" s="245" t="s">
        <v>111</v>
      </c>
      <c r="C74" s="241">
        <v>506</v>
      </c>
      <c r="D74" s="242">
        <v>1</v>
      </c>
      <c r="E74" s="242">
        <v>2</v>
      </c>
      <c r="F74" s="243">
        <f>C74*D74*E74</f>
        <v>1012</v>
      </c>
      <c r="G74" s="243">
        <v>0</v>
      </c>
      <c r="H74" s="243"/>
      <c r="I74" s="243">
        <f>SUM(F74:H74)</f>
        <v>1012</v>
      </c>
    </row>
    <row r="75" spans="1:9" ht="12.75">
      <c r="A75" s="244"/>
      <c r="B75" s="245" t="s">
        <v>112</v>
      </c>
      <c r="C75" s="241">
        <v>323</v>
      </c>
      <c r="D75" s="242">
        <v>1</v>
      </c>
      <c r="E75" s="242">
        <v>2</v>
      </c>
      <c r="F75" s="243">
        <f>C75*D75*E75</f>
        <v>646</v>
      </c>
      <c r="G75" s="243">
        <v>0</v>
      </c>
      <c r="H75" s="243"/>
      <c r="I75" s="243">
        <f>SUM(F75:H75)</f>
        <v>646</v>
      </c>
    </row>
    <row r="76" spans="1:9" ht="12.75">
      <c r="A76" s="244"/>
      <c r="B76" s="245" t="s">
        <v>113</v>
      </c>
      <c r="C76" s="241">
        <v>81</v>
      </c>
      <c r="D76" s="242">
        <v>5</v>
      </c>
      <c r="E76" s="242">
        <v>2</v>
      </c>
      <c r="F76" s="243">
        <f>C76*D76*E76</f>
        <v>810</v>
      </c>
      <c r="G76" s="243">
        <v>0</v>
      </c>
      <c r="H76" s="243"/>
      <c r="I76" s="243">
        <f>SUM(F76:H76)</f>
        <v>810</v>
      </c>
    </row>
    <row r="77" spans="1:9" ht="12.75">
      <c r="A77" s="244"/>
      <c r="B77" s="245" t="s">
        <v>114</v>
      </c>
      <c r="C77" s="241">
        <v>139</v>
      </c>
      <c r="D77" s="242">
        <v>1</v>
      </c>
      <c r="E77" s="242">
        <v>2</v>
      </c>
      <c r="F77" s="243">
        <f>C77*D77*E77</f>
        <v>278</v>
      </c>
      <c r="G77" s="243">
        <v>0</v>
      </c>
      <c r="H77" s="243"/>
      <c r="I77" s="243">
        <f>SUM(F77:H77)</f>
        <v>278</v>
      </c>
    </row>
    <row r="78" spans="1:9" ht="12.75">
      <c r="A78" s="244"/>
      <c r="B78" s="245" t="s">
        <v>115</v>
      </c>
      <c r="C78" s="241">
        <v>116</v>
      </c>
      <c r="D78" s="242">
        <v>1</v>
      </c>
      <c r="E78" s="242">
        <v>2</v>
      </c>
      <c r="F78" s="243">
        <f>C78*D78*E78</f>
        <v>232</v>
      </c>
      <c r="G78" s="243">
        <v>0</v>
      </c>
      <c r="H78" s="243"/>
      <c r="I78" s="243">
        <f>SUM(F78:H78)</f>
        <v>232</v>
      </c>
    </row>
    <row r="79" spans="1:9" ht="12.75">
      <c r="A79" s="244"/>
      <c r="B79" s="245" t="s">
        <v>116</v>
      </c>
      <c r="C79" s="241">
        <v>1332</v>
      </c>
      <c r="D79" s="242">
        <v>1</v>
      </c>
      <c r="E79" s="242">
        <v>2</v>
      </c>
      <c r="F79" s="243">
        <f>C79*D79*E79</f>
        <v>2664</v>
      </c>
      <c r="G79" s="243">
        <v>0</v>
      </c>
      <c r="H79" s="243"/>
      <c r="I79" s="243">
        <f>SUM(F79:H79)</f>
        <v>2664</v>
      </c>
    </row>
    <row r="80" spans="1:9" ht="36">
      <c r="A80" s="244"/>
      <c r="B80" s="245" t="s">
        <v>117</v>
      </c>
      <c r="C80" s="241">
        <v>346</v>
      </c>
      <c r="D80" s="242">
        <v>4</v>
      </c>
      <c r="E80" s="242">
        <v>2</v>
      </c>
      <c r="F80" s="243">
        <f>C80*D80*E80</f>
        <v>2768</v>
      </c>
      <c r="G80" s="243">
        <v>0</v>
      </c>
      <c r="H80" s="243"/>
      <c r="I80" s="243">
        <f>SUM(F80:H80)</f>
        <v>2768</v>
      </c>
    </row>
    <row r="81" spans="1:9" ht="12.75">
      <c r="A81" s="244"/>
      <c r="B81" s="245" t="s">
        <v>118</v>
      </c>
      <c r="C81" s="241">
        <v>346</v>
      </c>
      <c r="D81" s="242">
        <v>4</v>
      </c>
      <c r="E81" s="242">
        <v>2</v>
      </c>
      <c r="F81" s="243">
        <f>C81*D81*E81</f>
        <v>2768</v>
      </c>
      <c r="G81" s="243">
        <v>0</v>
      </c>
      <c r="H81" s="243"/>
      <c r="I81" s="243">
        <f>SUM(F81:H81)</f>
        <v>2768</v>
      </c>
    </row>
    <row r="82" spans="1:9" ht="12.75">
      <c r="A82" s="244"/>
      <c r="B82" s="245" t="s">
        <v>119</v>
      </c>
      <c r="C82" s="241">
        <v>208</v>
      </c>
      <c r="D82" s="242">
        <v>4</v>
      </c>
      <c r="E82" s="242">
        <v>2</v>
      </c>
      <c r="F82" s="243">
        <f>C82*D82*E82</f>
        <v>1664</v>
      </c>
      <c r="G82" s="243">
        <v>0</v>
      </c>
      <c r="H82" s="243"/>
      <c r="I82" s="243">
        <f>SUM(F82:H82)</f>
        <v>1664</v>
      </c>
    </row>
    <row r="83" spans="1:9" ht="12.75">
      <c r="A83" s="244"/>
      <c r="B83" s="245" t="s">
        <v>120</v>
      </c>
      <c r="C83" s="241">
        <v>161</v>
      </c>
      <c r="D83" s="242">
        <v>4</v>
      </c>
      <c r="E83" s="242">
        <v>2</v>
      </c>
      <c r="F83" s="243">
        <f>C83*D83*E83</f>
        <v>1288</v>
      </c>
      <c r="G83" s="243">
        <v>0</v>
      </c>
      <c r="H83" s="243"/>
      <c r="I83" s="243">
        <f>SUM(F83:H83)</f>
        <v>1288</v>
      </c>
    </row>
    <row r="84" spans="1:9" ht="12.75">
      <c r="A84" s="244"/>
      <c r="B84" s="245" t="s">
        <v>121</v>
      </c>
      <c r="C84" s="241">
        <v>56</v>
      </c>
      <c r="D84" s="242">
        <v>20</v>
      </c>
      <c r="E84" s="242">
        <v>2</v>
      </c>
      <c r="F84" s="243">
        <f>C84*D84*E84</f>
        <v>2240</v>
      </c>
      <c r="G84" s="243">
        <v>0</v>
      </c>
      <c r="H84" s="243"/>
      <c r="I84" s="243">
        <f>SUM(F84:H84)</f>
        <v>2240</v>
      </c>
    </row>
    <row r="85" spans="1:9" ht="12.75">
      <c r="A85" s="244"/>
      <c r="B85" s="245" t="s">
        <v>122</v>
      </c>
      <c r="C85" s="241">
        <v>323</v>
      </c>
      <c r="D85" s="242">
        <v>1</v>
      </c>
      <c r="E85" s="242">
        <v>2</v>
      </c>
      <c r="F85" s="243">
        <f>C85*D85*E85</f>
        <v>646</v>
      </c>
      <c r="G85" s="243">
        <v>0</v>
      </c>
      <c r="H85" s="243"/>
      <c r="I85" s="243">
        <f>SUM(F85:H85)</f>
        <v>646</v>
      </c>
    </row>
    <row r="86" spans="1:9" ht="12.75">
      <c r="A86" s="244"/>
      <c r="B86" s="245" t="s">
        <v>123</v>
      </c>
      <c r="C86" s="241">
        <v>263</v>
      </c>
      <c r="D86" s="242">
        <v>1</v>
      </c>
      <c r="E86" s="242">
        <v>2</v>
      </c>
      <c r="F86" s="243">
        <f>C86*D86*E86</f>
        <v>526</v>
      </c>
      <c r="G86" s="243">
        <v>0</v>
      </c>
      <c r="H86" s="243"/>
      <c r="I86" s="243">
        <f>SUM(F86:H86)</f>
        <v>526</v>
      </c>
    </row>
    <row r="87" spans="1:9" ht="36">
      <c r="A87" s="244"/>
      <c r="B87" s="245" t="s">
        <v>124</v>
      </c>
      <c r="C87" s="241">
        <v>1419</v>
      </c>
      <c r="D87" s="242">
        <v>1</v>
      </c>
      <c r="E87" s="242">
        <v>2</v>
      </c>
      <c r="F87" s="243">
        <f>C87*D87*E87</f>
        <v>2838</v>
      </c>
      <c r="G87" s="243">
        <v>0</v>
      </c>
      <c r="H87" s="243"/>
      <c r="I87" s="243">
        <f>SUM(F87:H87)</f>
        <v>2838</v>
      </c>
    </row>
    <row r="88" spans="1:9" ht="12.75">
      <c r="A88" s="244"/>
      <c r="B88" s="245" t="s">
        <v>125</v>
      </c>
      <c r="C88" s="241">
        <v>142</v>
      </c>
      <c r="D88" s="242">
        <v>0</v>
      </c>
      <c r="E88" s="242">
        <v>0</v>
      </c>
      <c r="F88" s="243">
        <f>C88*D88*E88</f>
        <v>0</v>
      </c>
      <c r="G88" s="243">
        <v>0</v>
      </c>
      <c r="H88" s="243"/>
      <c r="I88" s="243">
        <f>SUM(F88:H88)</f>
        <v>0</v>
      </c>
    </row>
    <row r="89" spans="1:9" ht="12.75">
      <c r="A89" s="244"/>
      <c r="B89" s="245" t="s">
        <v>126</v>
      </c>
      <c r="C89" s="241">
        <v>27</v>
      </c>
      <c r="D89" s="242">
        <v>10</v>
      </c>
      <c r="E89" s="242">
        <v>2</v>
      </c>
      <c r="F89" s="243">
        <f>C89*D89*E89</f>
        <v>540</v>
      </c>
      <c r="G89" s="243">
        <v>0</v>
      </c>
      <c r="H89" s="243"/>
      <c r="I89" s="243">
        <f>SUM(F89:H89)</f>
        <v>540</v>
      </c>
    </row>
    <row r="90" spans="1:9" ht="36">
      <c r="A90" s="244"/>
      <c r="B90" s="245" t="s">
        <v>127</v>
      </c>
      <c r="C90" s="241">
        <v>101</v>
      </c>
      <c r="D90" s="242">
        <v>4</v>
      </c>
      <c r="E90" s="242">
        <v>2</v>
      </c>
      <c r="F90" s="243">
        <f>C90*D90*E90</f>
        <v>808</v>
      </c>
      <c r="G90" s="243">
        <v>0</v>
      </c>
      <c r="H90" s="243"/>
      <c r="I90" s="243">
        <f>SUM(F90:H90)</f>
        <v>808</v>
      </c>
    </row>
    <row r="91" spans="1:9" ht="12.75">
      <c r="A91" s="244"/>
      <c r="B91" s="245" t="s">
        <v>128</v>
      </c>
      <c r="C91" s="241">
        <v>101</v>
      </c>
      <c r="D91" s="242">
        <v>8</v>
      </c>
      <c r="E91" s="242">
        <v>2</v>
      </c>
      <c r="F91" s="243">
        <f>C91*D91*E91</f>
        <v>1616</v>
      </c>
      <c r="G91" s="243">
        <v>0</v>
      </c>
      <c r="H91" s="243"/>
      <c r="I91" s="243">
        <f>SUM(F91:H91)</f>
        <v>1616</v>
      </c>
    </row>
    <row r="92" spans="1:9" ht="12.75">
      <c r="A92" s="244"/>
      <c r="B92" s="245" t="s">
        <v>129</v>
      </c>
      <c r="C92" s="241">
        <v>126</v>
      </c>
      <c r="D92" s="242">
        <v>2</v>
      </c>
      <c r="E92" s="242">
        <v>2</v>
      </c>
      <c r="F92" s="243">
        <f>C92*D92*E92</f>
        <v>504</v>
      </c>
      <c r="G92" s="243">
        <v>0</v>
      </c>
      <c r="H92" s="243"/>
      <c r="I92" s="243">
        <f>SUM(F92:H92)</f>
        <v>504</v>
      </c>
    </row>
    <row r="93" spans="1:9" ht="12.75">
      <c r="A93" s="244"/>
      <c r="B93" s="245" t="s">
        <v>130</v>
      </c>
      <c r="C93" s="241">
        <v>126</v>
      </c>
      <c r="D93" s="242">
        <v>1</v>
      </c>
      <c r="E93" s="242">
        <v>2</v>
      </c>
      <c r="F93" s="243">
        <f>C93*D93*E93</f>
        <v>252</v>
      </c>
      <c r="G93" s="243">
        <v>0</v>
      </c>
      <c r="H93" s="243"/>
      <c r="I93" s="243">
        <f>SUM(F93:H93)</f>
        <v>252</v>
      </c>
    </row>
    <row r="94" spans="1:9" ht="12.75">
      <c r="A94" s="244"/>
      <c r="B94" s="245" t="s">
        <v>131</v>
      </c>
      <c r="C94" s="241">
        <v>126</v>
      </c>
      <c r="D94" s="242">
        <v>1</v>
      </c>
      <c r="E94" s="242">
        <v>2</v>
      </c>
      <c r="F94" s="243">
        <f>C94*D94*E94</f>
        <v>252</v>
      </c>
      <c r="G94" s="243">
        <v>0</v>
      </c>
      <c r="H94" s="243"/>
      <c r="I94" s="243">
        <f>SUM(F94:H94)</f>
        <v>252</v>
      </c>
    </row>
    <row r="95" spans="1:9" ht="12.75">
      <c r="A95" s="244"/>
      <c r="B95" s="245" t="s">
        <v>132</v>
      </c>
      <c r="C95" s="241">
        <v>43</v>
      </c>
      <c r="D95" s="242">
        <v>16</v>
      </c>
      <c r="E95" s="242">
        <v>2</v>
      </c>
      <c r="F95" s="243">
        <f>C95*D95*E95</f>
        <v>1376</v>
      </c>
      <c r="G95" s="243">
        <v>0</v>
      </c>
      <c r="H95" s="243"/>
      <c r="I95" s="243">
        <f>SUM(F95:H95)</f>
        <v>1376</v>
      </c>
    </row>
    <row r="96" spans="1:9" ht="36">
      <c r="A96" s="244"/>
      <c r="B96" s="245" t="s">
        <v>133</v>
      </c>
      <c r="C96" s="241">
        <v>631</v>
      </c>
      <c r="D96" s="242">
        <v>1</v>
      </c>
      <c r="E96" s="242">
        <v>1</v>
      </c>
      <c r="F96" s="243">
        <f>C96*D96*E96</f>
        <v>631</v>
      </c>
      <c r="G96" s="243">
        <v>0</v>
      </c>
      <c r="H96" s="243"/>
      <c r="I96" s="243">
        <f>SUM(F96:H96)</f>
        <v>631</v>
      </c>
    </row>
    <row r="97" spans="1:29" ht="84">
      <c r="A97" s="244"/>
      <c r="B97" s="245" t="s">
        <v>134</v>
      </c>
      <c r="C97" s="241">
        <v>2858</v>
      </c>
      <c r="D97" s="242">
        <v>1</v>
      </c>
      <c r="E97" s="242">
        <v>1</v>
      </c>
      <c r="F97" s="243">
        <f>C97*D97*E97</f>
        <v>2858</v>
      </c>
      <c r="G97" s="243">
        <v>0</v>
      </c>
      <c r="H97" s="243"/>
      <c r="I97" s="243">
        <f>SUM(F97:H97)</f>
        <v>2858</v>
      </c>
      <c r="J97" s="307"/>
      <c r="K97" s="307"/>
      <c r="L97" s="307"/>
      <c r="M97" s="307"/>
      <c r="N97" s="307"/>
      <c r="O97" s="307"/>
      <c r="P97" s="307"/>
      <c r="Q97" s="307"/>
      <c r="R97" s="307"/>
      <c r="S97" s="307"/>
      <c r="T97" s="307"/>
      <c r="U97" s="307"/>
      <c r="V97" s="307"/>
      <c r="W97" s="307"/>
      <c r="X97" s="307"/>
      <c r="Y97" s="307"/>
      <c r="Z97" s="307"/>
      <c r="AA97" s="307"/>
      <c r="AB97" s="307"/>
      <c r="AC97" s="307"/>
    </row>
    <row r="98" spans="1:29" ht="12.75">
      <c r="A98" s="244"/>
      <c r="B98" s="245" t="s">
        <v>135</v>
      </c>
      <c r="C98" s="241">
        <v>400</v>
      </c>
      <c r="D98" s="242">
        <v>1</v>
      </c>
      <c r="E98" s="242">
        <v>1</v>
      </c>
      <c r="F98" s="243">
        <f>C98*D98*E98</f>
        <v>400</v>
      </c>
      <c r="G98" s="243">
        <v>0</v>
      </c>
      <c r="H98" s="243"/>
      <c r="I98" s="243">
        <f>SUM(F98:H98)</f>
        <v>400</v>
      </c>
      <c r="J98" s="307"/>
      <c r="K98" s="307"/>
      <c r="L98" s="307"/>
      <c r="M98" s="307"/>
      <c r="N98" s="307"/>
      <c r="O98" s="307"/>
      <c r="P98" s="307"/>
      <c r="Q98" s="307"/>
      <c r="R98" s="307"/>
      <c r="S98" s="307"/>
      <c r="T98" s="307"/>
      <c r="U98" s="307"/>
      <c r="V98" s="307"/>
      <c r="W98" s="307"/>
      <c r="X98" s="307"/>
      <c r="Y98" s="307"/>
      <c r="Z98" s="307"/>
      <c r="AA98" s="307"/>
      <c r="AB98" s="307"/>
      <c r="AC98" s="307"/>
    </row>
    <row r="99" spans="1:29" ht="12.75">
      <c r="A99" s="244"/>
      <c r="B99" s="245" t="s">
        <v>136</v>
      </c>
      <c r="C99" s="241">
        <v>0</v>
      </c>
      <c r="D99" s="242">
        <v>1</v>
      </c>
      <c r="E99" s="242">
        <v>4</v>
      </c>
      <c r="F99" s="243">
        <f>C99*D99*E99</f>
        <v>0</v>
      </c>
      <c r="G99" s="243">
        <v>0</v>
      </c>
      <c r="H99" s="243"/>
      <c r="I99" s="243">
        <f>SUM(F99:H99)</f>
        <v>0</v>
      </c>
      <c r="J99" s="307"/>
      <c r="K99" s="307"/>
      <c r="L99" s="307"/>
      <c r="M99" s="307"/>
      <c r="N99" s="307"/>
      <c r="O99" s="307"/>
      <c r="P99" s="307"/>
      <c r="Q99" s="307"/>
      <c r="R99" s="307"/>
      <c r="S99" s="307"/>
      <c r="T99" s="307"/>
      <c r="U99" s="307"/>
      <c r="V99" s="307"/>
      <c r="W99" s="307"/>
      <c r="X99" s="307"/>
      <c r="Y99" s="307"/>
      <c r="Z99" s="307"/>
      <c r="AA99" s="307"/>
      <c r="AB99" s="307"/>
      <c r="AC99" s="307"/>
    </row>
    <row r="100" spans="1:29" ht="12.75">
      <c r="A100" s="244"/>
      <c r="B100" s="245" t="s">
        <v>137</v>
      </c>
      <c r="C100" s="241">
        <v>908</v>
      </c>
      <c r="D100" s="242">
        <v>2</v>
      </c>
      <c r="E100" s="242">
        <v>1</v>
      </c>
      <c r="F100" s="243">
        <f>C100*D100*E100</f>
        <v>1816</v>
      </c>
      <c r="G100" s="243">
        <v>0</v>
      </c>
      <c r="H100" s="243"/>
      <c r="I100" s="243">
        <f>SUM(F100:H100)</f>
        <v>1816</v>
      </c>
      <c r="J100" s="307"/>
      <c r="K100" s="307"/>
      <c r="L100" s="307"/>
      <c r="M100" s="307"/>
      <c r="N100" s="307"/>
      <c r="O100" s="307"/>
      <c r="P100" s="307"/>
      <c r="Q100" s="307"/>
      <c r="R100" s="307"/>
      <c r="S100" s="307"/>
      <c r="T100" s="307"/>
      <c r="U100" s="307"/>
      <c r="V100" s="307"/>
      <c r="W100" s="307"/>
      <c r="X100" s="307"/>
      <c r="Y100" s="307"/>
      <c r="Z100" s="307"/>
      <c r="AA100" s="307"/>
      <c r="AB100" s="307"/>
      <c r="AC100" s="307"/>
    </row>
    <row r="101" spans="1:29" ht="12.75">
      <c r="A101" s="244"/>
      <c r="B101" s="245" t="s">
        <v>138</v>
      </c>
      <c r="C101" s="241">
        <v>199</v>
      </c>
      <c r="D101" s="242">
        <v>1</v>
      </c>
      <c r="E101" s="242">
        <v>2</v>
      </c>
      <c r="F101" s="243">
        <f>C101*D101*E101</f>
        <v>398</v>
      </c>
      <c r="G101" s="243">
        <v>0</v>
      </c>
      <c r="H101" s="243"/>
      <c r="I101" s="243">
        <f>SUM(F101:H101)</f>
        <v>398</v>
      </c>
      <c r="J101" s="307"/>
      <c r="K101" s="307"/>
      <c r="L101" s="307"/>
      <c r="M101" s="307"/>
      <c r="N101" s="307"/>
      <c r="O101" s="307"/>
      <c r="P101" s="307"/>
      <c r="Q101" s="307"/>
      <c r="R101" s="307"/>
      <c r="S101" s="307"/>
      <c r="T101" s="307"/>
      <c r="U101" s="307"/>
      <c r="V101" s="307"/>
      <c r="W101" s="307"/>
      <c r="X101" s="307"/>
      <c r="Y101" s="307"/>
      <c r="Z101" s="307"/>
      <c r="AA101" s="307"/>
      <c r="AB101" s="307"/>
      <c r="AC101" s="307"/>
    </row>
    <row r="102" spans="1:29" ht="12.75">
      <c r="A102" s="244"/>
      <c r="B102" s="245" t="s">
        <v>132</v>
      </c>
      <c r="C102" s="241">
        <v>102</v>
      </c>
      <c r="D102" s="242">
        <v>1</v>
      </c>
      <c r="E102" s="242">
        <v>4</v>
      </c>
      <c r="F102" s="243">
        <f>C102*D102*E102</f>
        <v>408</v>
      </c>
      <c r="G102" s="243">
        <v>0</v>
      </c>
      <c r="H102" s="243"/>
      <c r="I102" s="243">
        <f>SUM(F102:H102)</f>
        <v>408</v>
      </c>
      <c r="J102" s="307"/>
      <c r="K102" s="307"/>
      <c r="L102" s="307"/>
      <c r="M102" s="307"/>
      <c r="N102" s="307"/>
      <c r="O102" s="307"/>
      <c r="P102" s="307"/>
      <c r="Q102" s="307"/>
      <c r="R102" s="307"/>
      <c r="S102" s="307"/>
      <c r="T102" s="307"/>
      <c r="U102" s="307"/>
      <c r="V102" s="307"/>
      <c r="W102" s="307"/>
      <c r="X102" s="307"/>
      <c r="Y102" s="307"/>
      <c r="Z102" s="307"/>
      <c r="AA102" s="307"/>
      <c r="AB102" s="307"/>
      <c r="AC102" s="307"/>
    </row>
    <row r="103" spans="1:29" ht="36">
      <c r="A103" s="244" t="s">
        <v>63</v>
      </c>
      <c r="B103" s="245" t="s">
        <v>139</v>
      </c>
      <c r="C103" s="241">
        <v>16670</v>
      </c>
      <c r="D103" s="242">
        <v>1</v>
      </c>
      <c r="E103" s="242">
        <v>1</v>
      </c>
      <c r="F103" s="243">
        <f>C103*D103*E103</f>
        <v>16670</v>
      </c>
      <c r="G103" s="243">
        <v>0</v>
      </c>
      <c r="H103" s="243"/>
      <c r="I103" s="243">
        <f>SUM(F103:H103)</f>
        <v>16670</v>
      </c>
      <c r="J103" s="307"/>
      <c r="K103" s="307"/>
      <c r="L103" s="307"/>
      <c r="M103" s="307"/>
      <c r="N103" s="307"/>
      <c r="O103" s="307"/>
      <c r="P103" s="307"/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</row>
    <row r="104" spans="1:29" ht="12.75" customHeight="1">
      <c r="A104" s="323"/>
      <c r="B104" s="246" t="s">
        <v>70</v>
      </c>
      <c r="C104" s="322"/>
      <c r="D104" s="314"/>
      <c r="E104" s="314"/>
      <c r="F104" s="247">
        <f>SUM(F64:F103)</f>
        <v>70686</v>
      </c>
      <c r="G104" s="247">
        <f>SUM(G64:G103)</f>
        <v>0</v>
      </c>
      <c r="H104" s="247">
        <f>SUM(H64:H103)</f>
        <v>0</v>
      </c>
      <c r="I104" s="247">
        <f>SUM(I64:I103)</f>
        <v>70686</v>
      </c>
      <c r="J104" s="307"/>
      <c r="K104" s="307"/>
      <c r="L104" s="307"/>
      <c r="M104" s="307"/>
      <c r="N104" s="307"/>
      <c r="O104" s="307"/>
      <c r="P104" s="307"/>
      <c r="Q104" s="307"/>
      <c r="R104" s="307"/>
      <c r="S104" s="307"/>
      <c r="T104" s="307"/>
      <c r="U104" s="307"/>
      <c r="V104" s="307"/>
      <c r="W104" s="307"/>
      <c r="X104" s="307"/>
      <c r="Y104" s="307"/>
      <c r="Z104" s="307"/>
      <c r="AA104" s="307"/>
      <c r="AB104" s="307"/>
      <c r="AC104" s="307"/>
    </row>
    <row r="105" spans="1:29" ht="12.75" customHeight="1">
      <c r="A105" s="310"/>
      <c r="B105" s="310"/>
      <c r="C105" s="322"/>
      <c r="D105" s="314"/>
      <c r="E105" s="314"/>
      <c r="F105" s="322"/>
      <c r="G105" s="322"/>
      <c r="H105" s="322"/>
      <c r="I105" s="322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307"/>
      <c r="AA105" s="307"/>
      <c r="AB105" s="307"/>
      <c r="AC105" s="307"/>
    </row>
    <row r="106" spans="1:29" ht="12.75" customHeight="1">
      <c r="A106" s="227"/>
      <c r="B106" s="248" t="s">
        <v>31</v>
      </c>
      <c r="C106" s="249"/>
      <c r="D106" s="250"/>
      <c r="E106" s="250"/>
      <c r="F106" s="250"/>
      <c r="G106" s="250"/>
      <c r="H106" s="250"/>
      <c r="I106" s="251"/>
      <c r="J106" s="307"/>
      <c r="K106" s="307"/>
      <c r="L106" s="307"/>
      <c r="M106" s="307"/>
      <c r="N106" s="307"/>
      <c r="O106" s="307"/>
      <c r="P106" s="307"/>
      <c r="Q106" s="307"/>
      <c r="R106" s="307"/>
      <c r="S106" s="307"/>
      <c r="T106" s="307"/>
      <c r="U106" s="307"/>
      <c r="V106" s="307"/>
      <c r="W106" s="307"/>
      <c r="X106" s="307"/>
      <c r="Y106" s="307"/>
      <c r="Z106" s="307"/>
      <c r="AA106" s="307"/>
      <c r="AB106" s="307"/>
      <c r="AC106" s="307"/>
    </row>
    <row r="107" spans="1:29" ht="12.75" customHeight="1">
      <c r="A107" s="252"/>
      <c r="B107" s="253"/>
      <c r="C107" s="254"/>
      <c r="D107" s="255"/>
      <c r="E107" s="255"/>
      <c r="F107" s="256">
        <f>C107*D107*E107</f>
        <v>0</v>
      </c>
      <c r="G107" s="256"/>
      <c r="H107" s="256"/>
      <c r="I107" s="256">
        <f>SUM(F107:H107)</f>
        <v>0</v>
      </c>
      <c r="J107" s="307"/>
      <c r="K107" s="307"/>
      <c r="L107" s="307"/>
      <c r="M107" s="307"/>
      <c r="N107" s="307"/>
      <c r="O107" s="307"/>
      <c r="P107" s="307"/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</row>
    <row r="108" spans="1:29" ht="12.75" customHeight="1">
      <c r="A108" s="323"/>
      <c r="B108" s="257" t="s">
        <v>70</v>
      </c>
      <c r="C108" s="322"/>
      <c r="D108" s="314"/>
      <c r="E108" s="314"/>
      <c r="F108" s="258">
        <f>SUM(F107:F107)</f>
        <v>0</v>
      </c>
      <c r="G108" s="258">
        <f>SUM(G107:G107)</f>
        <v>0</v>
      </c>
      <c r="H108" s="258">
        <f>SUM(H107:H107)</f>
        <v>0</v>
      </c>
      <c r="I108" s="258">
        <f>SUM(I107:I107)</f>
        <v>0</v>
      </c>
      <c r="J108" s="307"/>
      <c r="K108" s="307"/>
      <c r="L108" s="307"/>
      <c r="M108" s="307"/>
      <c r="N108" s="307"/>
      <c r="O108" s="307"/>
      <c r="P108" s="307"/>
      <c r="Q108" s="307"/>
      <c r="R108" s="307"/>
      <c r="S108" s="307"/>
      <c r="T108" s="307"/>
      <c r="U108" s="307"/>
      <c r="V108" s="307"/>
      <c r="W108" s="307"/>
      <c r="X108" s="307"/>
      <c r="Y108" s="307"/>
      <c r="Z108" s="307"/>
      <c r="AA108" s="307"/>
      <c r="AB108" s="307"/>
      <c r="AC108" s="307"/>
    </row>
    <row r="109" spans="1:29" ht="12.75" customHeight="1">
      <c r="A109" s="310"/>
      <c r="B109" s="322"/>
      <c r="C109" s="322"/>
      <c r="D109" s="314"/>
      <c r="E109" s="314"/>
      <c r="F109" s="324"/>
      <c r="G109" s="324"/>
      <c r="H109" s="324"/>
      <c r="I109" s="324"/>
      <c r="J109" s="307"/>
      <c r="K109" s="307"/>
      <c r="L109" s="307"/>
      <c r="M109" s="307"/>
      <c r="N109" s="307"/>
      <c r="O109" s="307"/>
      <c r="P109" s="307"/>
      <c r="Q109" s="307"/>
      <c r="R109" s="307"/>
      <c r="S109" s="307"/>
      <c r="T109" s="307"/>
      <c r="U109" s="307"/>
      <c r="V109" s="307"/>
      <c r="W109" s="307"/>
      <c r="X109" s="307"/>
      <c r="Y109" s="307"/>
      <c r="Z109" s="307"/>
      <c r="AA109" s="307"/>
      <c r="AB109" s="307"/>
      <c r="AC109" s="307"/>
    </row>
    <row r="110" spans="1:29" ht="12.75" customHeight="1">
      <c r="A110" s="227"/>
      <c r="B110" s="248" t="s">
        <v>32</v>
      </c>
      <c r="C110" s="249"/>
      <c r="D110" s="250"/>
      <c r="E110" s="250"/>
      <c r="F110" s="250"/>
      <c r="G110" s="250"/>
      <c r="H110" s="250"/>
      <c r="I110" s="251"/>
      <c r="J110" s="307"/>
      <c r="K110" s="307"/>
      <c r="L110" s="307"/>
      <c r="M110" s="307"/>
      <c r="N110" s="307"/>
      <c r="O110" s="307"/>
      <c r="P110" s="307"/>
      <c r="Q110" s="307"/>
      <c r="R110" s="307"/>
      <c r="S110" s="307"/>
      <c r="T110" s="307"/>
      <c r="U110" s="307"/>
      <c r="V110" s="307"/>
      <c r="W110" s="307"/>
      <c r="X110" s="307"/>
      <c r="Y110" s="307"/>
      <c r="Z110" s="307"/>
      <c r="AA110" s="307"/>
      <c r="AB110" s="307"/>
      <c r="AC110" s="307"/>
    </row>
    <row r="111" spans="1:29" ht="12.75" customHeight="1">
      <c r="A111" s="252"/>
      <c r="B111" s="253"/>
      <c r="C111" s="254"/>
      <c r="D111" s="255"/>
      <c r="E111" s="255"/>
      <c r="F111" s="256">
        <f>C111*D111*E111</f>
        <v>0</v>
      </c>
      <c r="G111" s="256"/>
      <c r="H111" s="256"/>
      <c r="I111" s="256">
        <f>SUM(F111:H111)</f>
        <v>0</v>
      </c>
      <c r="J111" s="307"/>
      <c r="K111" s="307"/>
      <c r="L111" s="307"/>
      <c r="M111" s="307"/>
      <c r="N111" s="307"/>
      <c r="O111" s="307"/>
      <c r="P111" s="307"/>
      <c r="Q111" s="307"/>
      <c r="R111" s="307"/>
      <c r="S111" s="307"/>
      <c r="T111" s="307"/>
      <c r="U111" s="307"/>
      <c r="V111" s="307"/>
      <c r="W111" s="307"/>
      <c r="X111" s="307"/>
      <c r="Y111" s="307"/>
      <c r="Z111" s="307"/>
      <c r="AA111" s="307"/>
      <c r="AB111" s="307"/>
      <c r="AC111" s="307"/>
    </row>
    <row r="112" spans="1:29" ht="12.75" customHeight="1">
      <c r="A112" s="323"/>
      <c r="B112" s="257" t="s">
        <v>70</v>
      </c>
      <c r="C112" s="322"/>
      <c r="D112" s="314"/>
      <c r="E112" s="314"/>
      <c r="F112" s="258">
        <f>SUM(F111:F111)</f>
        <v>0</v>
      </c>
      <c r="G112" s="258">
        <f>SUM(G111:G111)</f>
        <v>0</v>
      </c>
      <c r="H112" s="258">
        <f>SUM(H111:H111)</f>
        <v>0</v>
      </c>
      <c r="I112" s="258">
        <f>SUM(I111:I111)</f>
        <v>0</v>
      </c>
      <c r="J112" s="307"/>
      <c r="K112" s="307"/>
      <c r="L112" s="307"/>
      <c r="M112" s="307"/>
      <c r="N112" s="307"/>
      <c r="O112" s="307"/>
      <c r="P112" s="307"/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</row>
    <row r="113" spans="1:29" ht="12.75" customHeight="1">
      <c r="A113" s="310"/>
      <c r="B113" s="322"/>
      <c r="C113" s="322"/>
      <c r="D113" s="314"/>
      <c r="E113" s="314"/>
      <c r="F113" s="324"/>
      <c r="G113" s="324"/>
      <c r="H113" s="324"/>
      <c r="I113" s="324"/>
      <c r="J113" s="307"/>
      <c r="K113" s="307"/>
      <c r="L113" s="307"/>
      <c r="M113" s="307"/>
      <c r="N113" s="307"/>
      <c r="O113" s="307"/>
      <c r="P113" s="307"/>
      <c r="Q113" s="307"/>
      <c r="R113" s="307"/>
      <c r="S113" s="307"/>
      <c r="T113" s="307"/>
      <c r="U113" s="307"/>
      <c r="V113" s="307"/>
      <c r="W113" s="307"/>
      <c r="X113" s="307"/>
      <c r="Y113" s="307"/>
      <c r="Z113" s="307"/>
      <c r="AA113" s="307"/>
      <c r="AB113" s="307"/>
      <c r="AC113" s="307"/>
    </row>
    <row r="114" spans="1:29" ht="12.75" customHeight="1">
      <c r="A114" s="227"/>
      <c r="B114" s="248" t="s">
        <v>140</v>
      </c>
      <c r="C114" s="249"/>
      <c r="D114" s="250"/>
      <c r="E114" s="250"/>
      <c r="F114" s="250"/>
      <c r="G114" s="250"/>
      <c r="H114" s="250"/>
      <c r="I114" s="251"/>
      <c r="J114" s="307"/>
      <c r="K114" s="307"/>
      <c r="L114" s="307"/>
      <c r="M114" s="307"/>
      <c r="N114" s="307"/>
      <c r="O114" s="307"/>
      <c r="P114" s="307"/>
      <c r="Q114" s="307"/>
      <c r="R114" s="307"/>
      <c r="S114" s="307"/>
      <c r="T114" s="307"/>
      <c r="U114" s="307"/>
      <c r="V114" s="307"/>
      <c r="W114" s="307"/>
      <c r="X114" s="307"/>
      <c r="Y114" s="307"/>
      <c r="Z114" s="307"/>
      <c r="AA114" s="307"/>
      <c r="AB114" s="307"/>
      <c r="AC114" s="307"/>
    </row>
    <row r="115" spans="1:29" ht="12.75" customHeight="1">
      <c r="A115" s="252"/>
      <c r="B115" s="253"/>
      <c r="C115" s="254"/>
      <c r="D115" s="255"/>
      <c r="E115" s="255"/>
      <c r="F115" s="256">
        <f>C115*D115*E115</f>
        <v>0</v>
      </c>
      <c r="G115" s="256"/>
      <c r="H115" s="256"/>
      <c r="I115" s="256">
        <f>SUM(F115:H115)</f>
        <v>0</v>
      </c>
      <c r="J115" s="307"/>
      <c r="K115" s="307"/>
      <c r="L115" s="307"/>
      <c r="M115" s="307"/>
      <c r="N115" s="307"/>
      <c r="O115" s="307"/>
      <c r="P115" s="307"/>
      <c r="Q115" s="307"/>
      <c r="R115" s="307"/>
      <c r="S115" s="307"/>
      <c r="T115" s="307"/>
      <c r="U115" s="307"/>
      <c r="V115" s="307"/>
      <c r="W115" s="307"/>
      <c r="X115" s="307"/>
      <c r="Y115" s="307"/>
      <c r="Z115" s="307"/>
      <c r="AA115" s="307"/>
      <c r="AB115" s="307"/>
      <c r="AC115" s="307"/>
    </row>
    <row r="116" spans="1:29" ht="12.75" customHeight="1">
      <c r="A116" s="323"/>
      <c r="B116" s="257" t="s">
        <v>70</v>
      </c>
      <c r="C116" s="322"/>
      <c r="D116" s="314"/>
      <c r="E116" s="314"/>
      <c r="F116" s="258">
        <f>SUM(F115:F115)</f>
        <v>0</v>
      </c>
      <c r="G116" s="258">
        <f>SUM(G115:G115)</f>
        <v>0</v>
      </c>
      <c r="H116" s="258">
        <f>SUM(H115:H115)</f>
        <v>0</v>
      </c>
      <c r="I116" s="258">
        <f>SUM(I115:I115)</f>
        <v>0</v>
      </c>
      <c r="J116" s="307"/>
      <c r="K116" s="307"/>
      <c r="L116" s="307"/>
      <c r="M116" s="307"/>
      <c r="N116" s="307"/>
      <c r="O116" s="307"/>
      <c r="P116" s="307"/>
      <c r="Q116" s="307"/>
      <c r="R116" s="307"/>
      <c r="S116" s="307"/>
      <c r="T116" s="307"/>
      <c r="U116" s="307"/>
      <c r="V116" s="307"/>
      <c r="W116" s="307"/>
      <c r="X116" s="307"/>
      <c r="Y116" s="307"/>
      <c r="Z116" s="307"/>
      <c r="AA116" s="307"/>
      <c r="AB116" s="307"/>
      <c r="AC116" s="307"/>
    </row>
    <row r="117" spans="1:29" ht="12.75" customHeight="1">
      <c r="A117" s="310"/>
      <c r="B117" s="322"/>
      <c r="C117" s="322"/>
      <c r="D117" s="314"/>
      <c r="E117" s="314"/>
      <c r="F117" s="259"/>
      <c r="G117" s="259"/>
      <c r="H117" s="259"/>
      <c r="I117" s="259"/>
      <c r="J117" s="307"/>
      <c r="K117" s="307"/>
      <c r="L117" s="307"/>
      <c r="M117" s="307"/>
      <c r="N117" s="307"/>
      <c r="O117" s="307"/>
      <c r="P117" s="307"/>
      <c r="Q117" s="307"/>
      <c r="R117" s="307"/>
      <c r="S117" s="307"/>
      <c r="T117" s="307"/>
      <c r="U117" s="307"/>
      <c r="V117" s="307"/>
      <c r="W117" s="307"/>
      <c r="X117" s="307"/>
      <c r="Y117" s="307"/>
      <c r="Z117" s="307"/>
      <c r="AA117" s="307"/>
      <c r="AB117" s="307"/>
      <c r="AC117" s="307"/>
    </row>
    <row r="118" spans="1:29" ht="12.75" customHeight="1">
      <c r="A118" s="325"/>
      <c r="B118" s="260" t="s">
        <v>34</v>
      </c>
      <c r="C118" s="261"/>
      <c r="D118" s="262"/>
      <c r="E118" s="262"/>
      <c r="F118" s="262"/>
      <c r="G118" s="262"/>
      <c r="H118" s="262"/>
      <c r="I118" s="262"/>
      <c r="J118" s="307"/>
      <c r="K118" s="307"/>
      <c r="L118" s="307"/>
      <c r="M118" s="307"/>
      <c r="N118" s="307"/>
      <c r="O118" s="307"/>
      <c r="P118" s="307"/>
      <c r="Q118" s="307"/>
      <c r="R118" s="307"/>
      <c r="S118" s="307"/>
      <c r="T118" s="307"/>
      <c r="U118" s="307"/>
      <c r="V118" s="307"/>
      <c r="W118" s="307"/>
      <c r="X118" s="307"/>
      <c r="Y118" s="307"/>
      <c r="Z118" s="307"/>
      <c r="AA118" s="307"/>
      <c r="AB118" s="307"/>
      <c r="AC118" s="307"/>
    </row>
    <row r="119" spans="1:29" ht="12.75" customHeight="1">
      <c r="A119" s="263"/>
      <c r="B119" s="264"/>
      <c r="C119" s="241"/>
      <c r="D119" s="242"/>
      <c r="E119" s="242"/>
      <c r="F119" s="243">
        <f>C119*D119*E119</f>
        <v>0</v>
      </c>
      <c r="G119" s="243"/>
      <c r="H119" s="243"/>
      <c r="I119" s="243">
        <f>SUM(F119:H119)</f>
        <v>0</v>
      </c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</row>
    <row r="120" spans="1:29" ht="12.75" customHeight="1">
      <c r="A120" s="323"/>
      <c r="B120" s="257" t="s">
        <v>70</v>
      </c>
      <c r="C120" s="322"/>
      <c r="D120" s="314"/>
      <c r="E120" s="314"/>
      <c r="F120" s="258">
        <f>SUM(F119:F119)</f>
        <v>0</v>
      </c>
      <c r="G120" s="258">
        <f>SUM(G119:G119)</f>
        <v>0</v>
      </c>
      <c r="H120" s="258">
        <f>SUM(H119:H119)</f>
        <v>0</v>
      </c>
      <c r="I120" s="258">
        <f>SUM(I119:I119)</f>
        <v>0</v>
      </c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307"/>
      <c r="W120" s="307"/>
      <c r="X120" s="307"/>
      <c r="Y120" s="307"/>
      <c r="Z120" s="307"/>
      <c r="AA120" s="307"/>
      <c r="AB120" s="307"/>
      <c r="AC120" s="307"/>
    </row>
    <row r="121" spans="1:29" ht="12.75" customHeight="1">
      <c r="A121" s="310"/>
      <c r="B121" s="322"/>
      <c r="C121" s="322"/>
      <c r="D121" s="314"/>
      <c r="E121" s="314"/>
      <c r="F121" s="324"/>
      <c r="G121" s="324"/>
      <c r="H121" s="324"/>
      <c r="I121" s="324"/>
      <c r="J121" s="307"/>
      <c r="K121" s="307"/>
      <c r="L121" s="307"/>
      <c r="M121" s="307"/>
      <c r="N121" s="307"/>
      <c r="O121" s="307"/>
      <c r="P121" s="307"/>
      <c r="Q121" s="307"/>
      <c r="R121" s="307"/>
      <c r="S121" s="307"/>
      <c r="T121" s="307"/>
      <c r="U121" s="307"/>
      <c r="V121" s="307"/>
      <c r="W121" s="307"/>
      <c r="X121" s="307"/>
      <c r="Y121" s="307"/>
      <c r="Z121" s="307"/>
      <c r="AA121" s="307"/>
      <c r="AB121" s="307"/>
      <c r="AC121" s="307"/>
    </row>
    <row r="122" spans="1:29" ht="12.75" customHeight="1">
      <c r="A122" s="270"/>
      <c r="B122" s="265" t="s">
        <v>35</v>
      </c>
      <c r="C122" s="266"/>
      <c r="D122" s="205"/>
      <c r="E122" s="205"/>
      <c r="F122" s="205"/>
      <c r="G122" s="205"/>
      <c r="H122" s="205"/>
      <c r="I122" s="206"/>
      <c r="J122" s="307"/>
      <c r="K122" s="307"/>
      <c r="L122" s="307"/>
      <c r="M122" s="307"/>
      <c r="N122" s="307"/>
      <c r="O122" s="307"/>
      <c r="P122" s="307"/>
      <c r="Q122" s="307"/>
      <c r="R122" s="307"/>
      <c r="S122" s="307"/>
      <c r="T122" s="307"/>
      <c r="U122" s="307"/>
      <c r="V122" s="307"/>
      <c r="W122" s="307"/>
      <c r="X122" s="307"/>
      <c r="Y122" s="307"/>
      <c r="Z122" s="307"/>
      <c r="AA122" s="307"/>
      <c r="AB122" s="307"/>
      <c r="AC122" s="307"/>
    </row>
    <row r="123" spans="1:29" ht="24">
      <c r="A123" s="365" t="s">
        <v>66</v>
      </c>
      <c r="B123" s="267" t="s">
        <v>141</v>
      </c>
      <c r="C123" s="268">
        <v>9120</v>
      </c>
      <c r="D123" s="218">
        <v>1</v>
      </c>
      <c r="E123" s="218">
        <v>1</v>
      </c>
      <c r="F123" s="219">
        <f>C123*D123*E123</f>
        <v>9120</v>
      </c>
      <c r="G123" s="219"/>
      <c r="H123" s="219"/>
      <c r="I123" s="219">
        <f>SUM(F123:H123)</f>
        <v>9120</v>
      </c>
      <c r="J123" s="307"/>
      <c r="K123" s="307"/>
      <c r="L123" s="307"/>
      <c r="M123" s="307"/>
      <c r="N123" s="307"/>
      <c r="O123" s="307"/>
      <c r="P123" s="307"/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</row>
    <row r="124" spans="1:29" ht="12.75">
      <c r="A124" s="365"/>
      <c r="B124" s="267" t="s">
        <v>142</v>
      </c>
      <c r="C124" s="268">
        <v>780</v>
      </c>
      <c r="D124" s="218">
        <v>1</v>
      </c>
      <c r="E124" s="218">
        <v>1</v>
      </c>
      <c r="F124" s="219">
        <f>C124*D124*E124</f>
        <v>780</v>
      </c>
      <c r="G124" s="219"/>
      <c r="H124" s="219"/>
      <c r="I124" s="219">
        <f>SUM(F124:H124)</f>
        <v>780</v>
      </c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</row>
    <row r="125" spans="1:29" ht="12.75">
      <c r="A125" s="365"/>
      <c r="B125" s="267" t="s">
        <v>143</v>
      </c>
      <c r="C125" s="268">
        <v>24450</v>
      </c>
      <c r="D125" s="218">
        <v>1</v>
      </c>
      <c r="E125" s="218">
        <v>1</v>
      </c>
      <c r="F125" s="219">
        <f>C125*D125*E125</f>
        <v>24450</v>
      </c>
      <c r="G125" s="219"/>
      <c r="H125" s="219"/>
      <c r="I125" s="219">
        <f>SUM(F125:H125)</f>
        <v>24450</v>
      </c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</row>
    <row r="126" spans="1:29" ht="12.75">
      <c r="A126" s="365"/>
      <c r="B126" s="267" t="s">
        <v>144</v>
      </c>
      <c r="C126" s="268">
        <v>2780</v>
      </c>
      <c r="D126" s="218">
        <v>1</v>
      </c>
      <c r="E126" s="218">
        <v>1</v>
      </c>
      <c r="F126" s="219">
        <f>C126*D126*E126</f>
        <v>2780</v>
      </c>
      <c r="G126" s="219"/>
      <c r="H126" s="219"/>
      <c r="I126" s="219">
        <f>SUM(F126:H126)</f>
        <v>2780</v>
      </c>
      <c r="J126" s="307"/>
      <c r="K126" s="307"/>
      <c r="L126" s="307"/>
      <c r="M126" s="307"/>
      <c r="N126" s="307"/>
      <c r="O126" s="307"/>
      <c r="P126" s="307"/>
      <c r="Q126" s="307"/>
      <c r="R126" s="307"/>
      <c r="S126" s="307"/>
      <c r="T126" s="307"/>
      <c r="U126" s="307"/>
      <c r="V126" s="307"/>
      <c r="W126" s="307"/>
      <c r="X126" s="307"/>
      <c r="Y126" s="307"/>
      <c r="Z126" s="307"/>
      <c r="AA126" s="307"/>
      <c r="AB126" s="307"/>
      <c r="AC126" s="307"/>
    </row>
    <row r="127" spans="1:29" ht="24">
      <c r="A127" s="365"/>
      <c r="B127" s="267" t="s">
        <v>145</v>
      </c>
      <c r="C127" s="268">
        <v>192</v>
      </c>
      <c r="D127" s="218">
        <v>3</v>
      </c>
      <c r="E127" s="218">
        <v>2</v>
      </c>
      <c r="F127" s="219">
        <f>C127*D127*E127</f>
        <v>1152</v>
      </c>
      <c r="G127" s="219"/>
      <c r="H127" s="219"/>
      <c r="I127" s="219">
        <f>SUM(F127:H127)</f>
        <v>1152</v>
      </c>
      <c r="J127" s="307"/>
      <c r="K127" s="307"/>
      <c r="L127" s="307"/>
      <c r="M127" s="307"/>
      <c r="N127" s="307"/>
      <c r="O127" s="307"/>
      <c r="P127" s="307"/>
      <c r="Q127" s="307"/>
      <c r="R127" s="307"/>
      <c r="S127" s="307"/>
      <c r="T127" s="307"/>
      <c r="U127" s="307"/>
      <c r="V127" s="307"/>
      <c r="W127" s="307"/>
      <c r="X127" s="307"/>
      <c r="Y127" s="307"/>
      <c r="Z127" s="307"/>
      <c r="AA127" s="307"/>
      <c r="AB127" s="307"/>
      <c r="AC127" s="307"/>
    </row>
    <row r="128" spans="1:29" ht="24">
      <c r="A128" s="365"/>
      <c r="B128" s="267" t="s">
        <v>146</v>
      </c>
      <c r="C128" s="268">
        <v>167</v>
      </c>
      <c r="D128" s="218">
        <v>4</v>
      </c>
      <c r="E128" s="218">
        <v>1</v>
      </c>
      <c r="F128" s="219">
        <f>C128*D128*E128</f>
        <v>668</v>
      </c>
      <c r="G128" s="219"/>
      <c r="H128" s="219"/>
      <c r="I128" s="219">
        <f>SUM(F128:H128)</f>
        <v>668</v>
      </c>
      <c r="J128" s="307"/>
      <c r="K128" s="307"/>
      <c r="L128" s="307"/>
      <c r="M128" s="307"/>
      <c r="N128" s="307"/>
      <c r="O128" s="307"/>
      <c r="P128" s="307"/>
      <c r="Q128" s="307"/>
      <c r="R128" s="307"/>
      <c r="S128" s="307"/>
      <c r="T128" s="307"/>
      <c r="U128" s="307"/>
      <c r="V128" s="307"/>
      <c r="W128" s="307"/>
      <c r="X128" s="307"/>
      <c r="Y128" s="307"/>
      <c r="Z128" s="307"/>
      <c r="AA128" s="307"/>
      <c r="AB128" s="307"/>
      <c r="AC128" s="307"/>
    </row>
    <row r="129" spans="1:29" ht="12.75">
      <c r="A129" s="365"/>
      <c r="B129" s="267" t="s">
        <v>147</v>
      </c>
      <c r="C129" s="268">
        <v>167</v>
      </c>
      <c r="D129" s="218">
        <v>2</v>
      </c>
      <c r="E129" s="218">
        <v>1</v>
      </c>
      <c r="F129" s="219">
        <f>C129*D129*E129</f>
        <v>334</v>
      </c>
      <c r="G129" s="219"/>
      <c r="H129" s="219"/>
      <c r="I129" s="219">
        <f>SUM(F129:H129)</f>
        <v>334</v>
      </c>
      <c r="J129" s="307"/>
      <c r="K129" s="307"/>
      <c r="L129" s="307"/>
      <c r="M129" s="307"/>
      <c r="N129" s="307"/>
      <c r="O129" s="307"/>
      <c r="P129" s="307"/>
      <c r="Q129" s="307"/>
      <c r="R129" s="307"/>
      <c r="S129" s="307"/>
      <c r="T129" s="307"/>
      <c r="U129" s="307"/>
      <c r="V129" s="307"/>
      <c r="W129" s="307"/>
      <c r="X129" s="307"/>
      <c r="Y129" s="307"/>
      <c r="Z129" s="307"/>
      <c r="AA129" s="307"/>
      <c r="AB129" s="307"/>
      <c r="AC129" s="307"/>
    </row>
    <row r="130" spans="1:29" s="307" customFormat="1" ht="12.75">
      <c r="A130" s="334"/>
      <c r="B130" s="267" t="s">
        <v>155</v>
      </c>
      <c r="C130" s="268">
        <v>12</v>
      </c>
      <c r="D130" s="218">
        <v>105</v>
      </c>
      <c r="E130" s="218">
        <v>1</v>
      </c>
      <c r="F130" s="219">
        <f>C130*D130*E130</f>
        <v>1260</v>
      </c>
      <c r="G130" s="219"/>
      <c r="H130" s="219"/>
      <c r="I130" s="219">
        <f>SUM(F130:H130)</f>
        <v>1260</v>
      </c>
    </row>
    <row r="131" spans="1:29" s="307" customFormat="1" ht="12.75">
      <c r="A131" s="334"/>
      <c r="B131" s="350" t="s">
        <v>156</v>
      </c>
      <c r="C131" s="351">
        <v>1800</v>
      </c>
      <c r="D131" s="218">
        <v>1</v>
      </c>
      <c r="E131" s="218">
        <v>1</v>
      </c>
      <c r="F131" s="219">
        <f t="shared" ref="F131:F133" si="0">C131*D131*E131</f>
        <v>1800</v>
      </c>
      <c r="G131" s="219"/>
      <c r="H131" s="219"/>
      <c r="I131" s="219">
        <f t="shared" ref="I131:I133" si="1">SUM(F131:H131)</f>
        <v>1800</v>
      </c>
    </row>
    <row r="132" spans="1:29" s="307" customFormat="1" ht="12.75">
      <c r="A132" s="334"/>
      <c r="B132" s="350" t="s">
        <v>157</v>
      </c>
      <c r="C132" s="351">
        <v>2300</v>
      </c>
      <c r="D132" s="218">
        <v>1</v>
      </c>
      <c r="E132" s="218">
        <v>1</v>
      </c>
      <c r="F132" s="219">
        <f t="shared" si="0"/>
        <v>2300</v>
      </c>
      <c r="G132" s="219"/>
      <c r="H132" s="219"/>
      <c r="I132" s="219">
        <f t="shared" si="1"/>
        <v>2300</v>
      </c>
    </row>
    <row r="133" spans="1:29" s="307" customFormat="1" ht="12.75">
      <c r="A133" s="334"/>
      <c r="B133" s="350" t="s">
        <v>158</v>
      </c>
      <c r="C133" s="351">
        <v>890</v>
      </c>
      <c r="D133" s="218">
        <v>1</v>
      </c>
      <c r="E133" s="218">
        <v>1</v>
      </c>
      <c r="F133" s="219">
        <f t="shared" si="0"/>
        <v>890</v>
      </c>
      <c r="G133" s="219"/>
      <c r="H133" s="219"/>
      <c r="I133" s="219">
        <f t="shared" si="1"/>
        <v>890</v>
      </c>
    </row>
    <row r="134" spans="1:29" ht="13.5">
      <c r="A134" s="349" t="s">
        <v>148</v>
      </c>
      <c r="B134" s="267" t="s">
        <v>149</v>
      </c>
      <c r="C134" s="268">
        <v>128</v>
      </c>
      <c r="D134" s="218">
        <v>105</v>
      </c>
      <c r="E134" s="218">
        <v>1</v>
      </c>
      <c r="F134" s="219">
        <f>C134*D134*E134</f>
        <v>13440</v>
      </c>
      <c r="G134" s="219"/>
      <c r="H134" s="219"/>
      <c r="I134" s="219">
        <f>SUM(F134:H134)</f>
        <v>13440</v>
      </c>
      <c r="J134" s="307"/>
      <c r="K134" s="307"/>
      <c r="L134" s="307"/>
      <c r="M134" s="307"/>
      <c r="N134" s="307"/>
      <c r="O134" s="307"/>
      <c r="P134" s="307"/>
      <c r="Q134" s="307"/>
      <c r="R134" s="307"/>
      <c r="S134" s="307"/>
      <c r="T134" s="307"/>
      <c r="U134" s="307"/>
      <c r="V134" s="307"/>
      <c r="W134" s="307"/>
      <c r="X134" s="307"/>
      <c r="Y134" s="307"/>
      <c r="Z134" s="307"/>
      <c r="AA134" s="307"/>
      <c r="AB134" s="307"/>
      <c r="AC134" s="307"/>
    </row>
    <row r="135" spans="1:29" ht="36">
      <c r="A135" s="365" t="s">
        <v>150</v>
      </c>
      <c r="B135" s="267" t="s">
        <v>151</v>
      </c>
      <c r="C135" s="268">
        <v>3350</v>
      </c>
      <c r="D135" s="218">
        <v>1</v>
      </c>
      <c r="E135" s="218">
        <v>1</v>
      </c>
      <c r="F135" s="219">
        <f>C135*D135*E135</f>
        <v>3350</v>
      </c>
      <c r="G135" s="219"/>
      <c r="H135" s="219"/>
      <c r="I135" s="219">
        <f>SUM(F135:H135)</f>
        <v>3350</v>
      </c>
      <c r="J135" s="307"/>
      <c r="K135" s="307"/>
      <c r="L135" s="307"/>
      <c r="M135" s="307"/>
      <c r="N135" s="307"/>
      <c r="O135" s="307"/>
      <c r="P135" s="307"/>
      <c r="Q135" s="307"/>
      <c r="R135" s="307"/>
      <c r="S135" s="307"/>
      <c r="T135" s="307"/>
      <c r="U135" s="307"/>
      <c r="V135" s="307"/>
      <c r="W135" s="307"/>
      <c r="X135" s="307"/>
      <c r="Y135" s="307"/>
      <c r="Z135" s="307"/>
      <c r="AA135" s="307"/>
      <c r="AB135" s="307"/>
      <c r="AC135" s="307"/>
    </row>
    <row r="136" spans="1:29" ht="24">
      <c r="A136" s="365"/>
      <c r="B136" s="267" t="s">
        <v>152</v>
      </c>
      <c r="C136" s="268">
        <v>11670</v>
      </c>
      <c r="D136" s="218">
        <v>1</v>
      </c>
      <c r="E136" s="218">
        <v>1</v>
      </c>
      <c r="F136" s="219">
        <f>C136*D136*E136</f>
        <v>11670</v>
      </c>
      <c r="G136" s="219"/>
      <c r="H136" s="219"/>
      <c r="I136" s="219">
        <f>SUM(F136:H136)</f>
        <v>11670</v>
      </c>
      <c r="J136" s="307"/>
      <c r="K136" s="307"/>
      <c r="L136" s="307"/>
      <c r="M136" s="307"/>
      <c r="N136" s="307"/>
      <c r="O136" s="307"/>
      <c r="P136" s="307"/>
      <c r="Q136" s="307"/>
      <c r="R136" s="307"/>
      <c r="S136" s="307"/>
      <c r="T136" s="307"/>
      <c r="U136" s="307"/>
      <c r="V136" s="307"/>
      <c r="W136" s="307"/>
      <c r="X136" s="307"/>
      <c r="Y136" s="307"/>
      <c r="Z136" s="307"/>
      <c r="AA136" s="307"/>
      <c r="AB136" s="307"/>
      <c r="AC136" s="307"/>
    </row>
    <row r="137" spans="1:29" ht="72">
      <c r="A137" s="334" t="s">
        <v>150</v>
      </c>
      <c r="B137" s="267" t="s">
        <v>153</v>
      </c>
      <c r="C137" s="268">
        <v>10000</v>
      </c>
      <c r="D137" s="218">
        <v>1</v>
      </c>
      <c r="E137" s="218">
        <v>1</v>
      </c>
      <c r="F137" s="219">
        <f>C137*D137*E137</f>
        <v>10000</v>
      </c>
      <c r="G137" s="219"/>
      <c r="H137" s="219"/>
      <c r="I137" s="219">
        <f>SUM(F137:H137)</f>
        <v>10000</v>
      </c>
      <c r="J137" s="307"/>
      <c r="K137" s="307"/>
      <c r="L137" s="307"/>
      <c r="M137" s="307"/>
      <c r="N137" s="307"/>
      <c r="O137" s="307"/>
      <c r="P137" s="307"/>
      <c r="Q137" s="307"/>
      <c r="R137" s="307"/>
      <c r="S137" s="307"/>
      <c r="T137" s="307"/>
      <c r="U137" s="307"/>
      <c r="V137" s="307"/>
      <c r="W137" s="307"/>
      <c r="X137" s="307"/>
      <c r="Y137" s="307"/>
      <c r="Z137" s="307"/>
      <c r="AA137" s="307"/>
      <c r="AB137" s="307"/>
      <c r="AC137" s="307"/>
    </row>
    <row r="138" spans="1:29" ht="60">
      <c r="A138" s="334"/>
      <c r="B138" s="267" t="s">
        <v>159</v>
      </c>
      <c r="C138" s="268">
        <v>4350</v>
      </c>
      <c r="D138" s="218">
        <v>1</v>
      </c>
      <c r="E138" s="218">
        <v>0</v>
      </c>
      <c r="F138" s="219">
        <f>C138*D138*E138</f>
        <v>0</v>
      </c>
      <c r="G138" s="219"/>
      <c r="H138" s="219"/>
      <c r="I138" s="219">
        <f>SUM(F138:H138)</f>
        <v>0</v>
      </c>
      <c r="J138" s="307"/>
      <c r="K138" s="307"/>
      <c r="L138" s="307"/>
      <c r="M138" s="307"/>
      <c r="N138" s="307"/>
      <c r="O138" s="307"/>
      <c r="P138" s="307"/>
      <c r="Q138" s="307"/>
      <c r="R138" s="307"/>
      <c r="S138" s="307"/>
      <c r="T138" s="307"/>
      <c r="U138" s="307"/>
      <c r="V138" s="307"/>
      <c r="W138" s="307"/>
      <c r="X138" s="307"/>
      <c r="Y138" s="307"/>
      <c r="Z138" s="307"/>
      <c r="AA138" s="307"/>
      <c r="AB138" s="307"/>
      <c r="AC138" s="307"/>
    </row>
    <row r="139" spans="1:29" ht="130.5">
      <c r="A139" s="334"/>
      <c r="B139" s="267" t="s">
        <v>160</v>
      </c>
      <c r="C139" s="268">
        <v>1390</v>
      </c>
      <c r="D139" s="218">
        <v>1</v>
      </c>
      <c r="E139" s="218">
        <v>0</v>
      </c>
      <c r="F139" s="219">
        <f>C139*D139*E139</f>
        <v>0</v>
      </c>
      <c r="G139" s="219"/>
      <c r="H139" s="219"/>
      <c r="I139" s="219">
        <f>SUM(F139:H139)</f>
        <v>0</v>
      </c>
      <c r="J139" s="307"/>
      <c r="K139" s="307"/>
      <c r="L139" s="307"/>
      <c r="M139" s="307"/>
      <c r="N139" s="307"/>
      <c r="O139" s="307"/>
      <c r="P139" s="307"/>
      <c r="Q139" s="307"/>
      <c r="R139" s="307"/>
      <c r="S139" s="307"/>
      <c r="T139" s="307"/>
      <c r="U139" s="307"/>
      <c r="V139" s="307"/>
      <c r="W139" s="307"/>
      <c r="X139" s="307"/>
      <c r="Y139" s="307"/>
      <c r="Z139" s="307"/>
      <c r="AA139" s="307"/>
      <c r="AB139" s="307"/>
      <c r="AC139" s="307"/>
    </row>
    <row r="140" spans="1:29" ht="72">
      <c r="A140" s="334"/>
      <c r="B140" s="267" t="s">
        <v>161</v>
      </c>
      <c r="C140" s="268">
        <v>2000</v>
      </c>
      <c r="D140" s="218">
        <v>1</v>
      </c>
      <c r="E140" s="218">
        <v>0</v>
      </c>
      <c r="F140" s="219">
        <f>C140*D140*E140</f>
        <v>0</v>
      </c>
      <c r="G140" s="219"/>
      <c r="H140" s="219"/>
      <c r="I140" s="219">
        <f>SUM(F140:H140)</f>
        <v>0</v>
      </c>
      <c r="J140" s="307"/>
      <c r="K140" s="307"/>
      <c r="L140" s="307"/>
      <c r="M140" s="307"/>
      <c r="N140" s="307"/>
      <c r="O140" s="307"/>
      <c r="P140" s="307"/>
      <c r="Q140" s="307"/>
      <c r="R140" s="307"/>
      <c r="S140" s="307"/>
      <c r="T140" s="307"/>
      <c r="U140" s="307"/>
      <c r="V140" s="307"/>
      <c r="W140" s="307"/>
      <c r="X140" s="307"/>
      <c r="Y140" s="307"/>
      <c r="Z140" s="307"/>
      <c r="AA140" s="307"/>
      <c r="AB140" s="307"/>
      <c r="AC140" s="307"/>
    </row>
    <row r="141" spans="1:29" ht="72">
      <c r="A141" s="334"/>
      <c r="B141" s="267" t="s">
        <v>162</v>
      </c>
      <c r="C141" s="268">
        <v>1060</v>
      </c>
      <c r="D141" s="218">
        <v>1</v>
      </c>
      <c r="E141" s="218">
        <v>0</v>
      </c>
      <c r="F141" s="219">
        <f>C141*D141*E141</f>
        <v>0</v>
      </c>
      <c r="G141" s="219"/>
      <c r="H141" s="219"/>
      <c r="I141" s="219">
        <f>SUM(F141:H141)</f>
        <v>0</v>
      </c>
      <c r="J141" s="307"/>
      <c r="K141" s="307"/>
      <c r="L141" s="307"/>
      <c r="M141" s="307"/>
      <c r="N141" s="307"/>
      <c r="O141" s="307"/>
      <c r="P141" s="307"/>
      <c r="Q141" s="307"/>
      <c r="R141" s="307"/>
      <c r="S141" s="307"/>
      <c r="T141" s="307"/>
      <c r="U141" s="307"/>
      <c r="V141" s="307"/>
      <c r="W141" s="307"/>
      <c r="X141" s="307"/>
      <c r="Y141" s="307"/>
      <c r="Z141" s="307"/>
      <c r="AA141" s="307"/>
      <c r="AB141" s="307"/>
      <c r="AC141" s="307"/>
    </row>
    <row r="142" spans="1:29" ht="60">
      <c r="A142" s="334"/>
      <c r="B142" s="267" t="s">
        <v>163</v>
      </c>
      <c r="C142" s="268">
        <v>2780</v>
      </c>
      <c r="D142" s="218">
        <v>1</v>
      </c>
      <c r="E142" s="218">
        <v>1</v>
      </c>
      <c r="F142" s="219">
        <f>C142*D142*E142</f>
        <v>2780</v>
      </c>
      <c r="G142" s="219"/>
      <c r="H142" s="219"/>
      <c r="I142" s="219">
        <f>SUM(F142:H142)</f>
        <v>2780</v>
      </c>
      <c r="J142" s="307"/>
      <c r="K142" s="307"/>
      <c r="L142" s="307"/>
      <c r="M142" s="307"/>
      <c r="N142" s="307"/>
      <c r="O142" s="307"/>
      <c r="P142" s="307"/>
      <c r="Q142" s="307"/>
      <c r="R142" s="307"/>
      <c r="S142" s="307"/>
      <c r="T142" s="307"/>
      <c r="U142" s="307"/>
      <c r="V142" s="307"/>
      <c r="W142" s="307"/>
      <c r="X142" s="307"/>
      <c r="Y142" s="307"/>
      <c r="Z142" s="307"/>
      <c r="AA142" s="307"/>
      <c r="AB142" s="307"/>
      <c r="AC142" s="307"/>
    </row>
    <row r="143" spans="1:29" ht="154.5">
      <c r="A143" s="334"/>
      <c r="B143" s="267" t="s">
        <v>164</v>
      </c>
      <c r="C143" s="268">
        <v>1670</v>
      </c>
      <c r="D143" s="218">
        <v>1</v>
      </c>
      <c r="E143" s="218">
        <v>1</v>
      </c>
      <c r="F143" s="219">
        <f>C143*D143*E143</f>
        <v>1670</v>
      </c>
      <c r="G143" s="219"/>
      <c r="H143" s="219"/>
      <c r="I143" s="219">
        <f>SUM(F143:H143)</f>
        <v>1670</v>
      </c>
      <c r="J143" s="307"/>
      <c r="K143" s="307"/>
      <c r="L143" s="307"/>
      <c r="M143" s="307"/>
      <c r="N143" s="307"/>
      <c r="O143" s="307"/>
      <c r="P143" s="307"/>
      <c r="Q143" s="307"/>
      <c r="R143" s="307"/>
      <c r="S143" s="307"/>
      <c r="T143" s="307"/>
      <c r="U143" s="307"/>
      <c r="V143" s="307"/>
      <c r="W143" s="307"/>
      <c r="X143" s="307"/>
      <c r="Y143" s="307"/>
      <c r="Z143" s="307"/>
      <c r="AA143" s="307"/>
      <c r="AB143" s="307"/>
      <c r="AC143" s="307"/>
    </row>
    <row r="144" spans="1:29" ht="107.25">
      <c r="A144" s="334"/>
      <c r="B144" s="267" t="s">
        <v>165</v>
      </c>
      <c r="C144" s="268">
        <v>2780</v>
      </c>
      <c r="D144" s="218">
        <v>1</v>
      </c>
      <c r="E144" s="218">
        <v>0</v>
      </c>
      <c r="F144" s="219">
        <f>C144*D144*E144</f>
        <v>0</v>
      </c>
      <c r="G144" s="219"/>
      <c r="H144" s="219"/>
      <c r="I144" s="219">
        <f>SUM(F144:H144)</f>
        <v>0</v>
      </c>
      <c r="J144" s="307"/>
      <c r="K144" s="307"/>
      <c r="L144" s="307"/>
      <c r="M144" s="307"/>
      <c r="N144" s="307"/>
      <c r="O144" s="307"/>
      <c r="P144" s="307"/>
      <c r="Q144" s="307"/>
      <c r="R144" s="307"/>
      <c r="S144" s="307"/>
      <c r="T144" s="307"/>
      <c r="U144" s="307"/>
      <c r="V144" s="307"/>
      <c r="W144" s="307"/>
      <c r="X144" s="307"/>
      <c r="Y144" s="307"/>
      <c r="Z144" s="307"/>
      <c r="AA144" s="307"/>
      <c r="AB144" s="307"/>
      <c r="AC144" s="307"/>
    </row>
    <row r="145" spans="1:29" ht="24">
      <c r="A145" s="334"/>
      <c r="B145" s="267" t="s">
        <v>166</v>
      </c>
      <c r="C145" s="268">
        <v>290</v>
      </c>
      <c r="D145" s="218">
        <v>1</v>
      </c>
      <c r="E145" s="218">
        <v>0</v>
      </c>
      <c r="F145" s="219">
        <f>C145*D145*E145</f>
        <v>0</v>
      </c>
      <c r="G145" s="219"/>
      <c r="H145" s="219"/>
      <c r="I145" s="219">
        <f>SUM(F145:H145)</f>
        <v>0</v>
      </c>
      <c r="J145" s="307"/>
      <c r="K145" s="307"/>
      <c r="L145" s="307"/>
      <c r="M145" s="307"/>
      <c r="N145" s="307"/>
      <c r="O145" s="307"/>
      <c r="P145" s="307"/>
      <c r="Q145" s="307"/>
      <c r="R145" s="307"/>
      <c r="S145" s="307"/>
      <c r="T145" s="307"/>
      <c r="U145" s="307"/>
      <c r="V145" s="307"/>
      <c r="W145" s="307"/>
      <c r="X145" s="307"/>
      <c r="Y145" s="307"/>
      <c r="Z145" s="307"/>
      <c r="AA145" s="307"/>
      <c r="AB145" s="307"/>
      <c r="AC145" s="307"/>
    </row>
    <row r="146" spans="1:29" ht="24">
      <c r="A146" s="334"/>
      <c r="B146" s="267" t="s">
        <v>146</v>
      </c>
      <c r="C146" s="268">
        <v>170</v>
      </c>
      <c r="D146" s="218">
        <v>4</v>
      </c>
      <c r="E146" s="218">
        <v>1</v>
      </c>
      <c r="F146" s="219">
        <f>C146*D146*E146</f>
        <v>680</v>
      </c>
      <c r="G146" s="219"/>
      <c r="H146" s="219"/>
      <c r="I146" s="219">
        <f>SUM(F146:H146)</f>
        <v>680</v>
      </c>
      <c r="J146" s="307"/>
      <c r="K146" s="307"/>
      <c r="L146" s="307"/>
      <c r="M146" s="307"/>
      <c r="N146" s="307"/>
      <c r="O146" s="307"/>
      <c r="P146" s="307"/>
      <c r="Q146" s="307"/>
      <c r="R146" s="307"/>
      <c r="S146" s="307"/>
      <c r="T146" s="307"/>
      <c r="U146" s="307"/>
      <c r="V146" s="307"/>
      <c r="W146" s="307"/>
      <c r="X146" s="307"/>
      <c r="Y146" s="307"/>
      <c r="Z146" s="307"/>
      <c r="AA146" s="307"/>
      <c r="AB146" s="307"/>
      <c r="AC146" s="307"/>
    </row>
    <row r="147" spans="1:29" ht="12.75">
      <c r="A147" s="334"/>
      <c r="B147" s="267" t="s">
        <v>147</v>
      </c>
      <c r="C147" s="268">
        <v>170</v>
      </c>
      <c r="D147" s="218">
        <v>2</v>
      </c>
      <c r="E147" s="218">
        <v>1</v>
      </c>
      <c r="F147" s="219">
        <f>C147*D147*E147</f>
        <v>340</v>
      </c>
      <c r="G147" s="219"/>
      <c r="H147" s="219"/>
      <c r="I147" s="219">
        <f>SUM(F147:H147)</f>
        <v>340</v>
      </c>
      <c r="J147" s="307"/>
      <c r="K147" s="307"/>
      <c r="L147" s="307"/>
      <c r="M147" s="307"/>
      <c r="N147" s="307"/>
      <c r="O147" s="307"/>
      <c r="P147" s="307"/>
      <c r="Q147" s="307"/>
      <c r="R147" s="307"/>
      <c r="S147" s="307"/>
      <c r="T147" s="307"/>
      <c r="U147" s="307"/>
      <c r="V147" s="307"/>
      <c r="W147" s="307"/>
      <c r="X147" s="307"/>
      <c r="Y147" s="307"/>
      <c r="Z147" s="307"/>
      <c r="AA147" s="307"/>
      <c r="AB147" s="307"/>
      <c r="AC147" s="307"/>
    </row>
    <row r="148" spans="1:29" ht="36">
      <c r="A148" s="334"/>
      <c r="B148" s="267" t="s">
        <v>167</v>
      </c>
      <c r="C148" s="268">
        <v>23</v>
      </c>
      <c r="D148" s="218">
        <v>105</v>
      </c>
      <c r="E148" s="218">
        <v>1</v>
      </c>
      <c r="F148" s="219">
        <f>C148*D148*E148</f>
        <v>2415</v>
      </c>
      <c r="G148" s="219"/>
      <c r="H148" s="219"/>
      <c r="I148" s="219">
        <f>SUM(F148:H148)</f>
        <v>2415</v>
      </c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</row>
    <row r="149" spans="1:29" ht="36">
      <c r="A149" s="334"/>
      <c r="B149" s="267" t="s">
        <v>168</v>
      </c>
      <c r="C149" s="268">
        <v>39</v>
      </c>
      <c r="D149" s="218">
        <v>105</v>
      </c>
      <c r="E149" s="218">
        <v>1</v>
      </c>
      <c r="F149" s="219">
        <f>C149*D149*E149</f>
        <v>4095</v>
      </c>
      <c r="G149" s="219"/>
      <c r="H149" s="219"/>
      <c r="I149" s="219">
        <f>SUM(F149:H149)</f>
        <v>4095</v>
      </c>
      <c r="J149" s="307"/>
      <c r="K149" s="307"/>
      <c r="L149" s="307"/>
      <c r="M149" s="307"/>
      <c r="N149" s="307"/>
      <c r="O149" s="307"/>
      <c r="P149" s="307"/>
      <c r="Q149" s="307"/>
      <c r="R149" s="307"/>
      <c r="S149" s="307"/>
      <c r="T149" s="307"/>
      <c r="U149" s="307"/>
      <c r="V149" s="307"/>
      <c r="W149" s="307"/>
      <c r="X149" s="307"/>
      <c r="Y149" s="307"/>
      <c r="Z149" s="307"/>
      <c r="AA149" s="307"/>
      <c r="AB149" s="307"/>
      <c r="AC149" s="307"/>
    </row>
    <row r="150" spans="1:29" ht="36">
      <c r="A150" s="334"/>
      <c r="B150" s="267" t="s">
        <v>169</v>
      </c>
      <c r="C150" s="268">
        <v>39</v>
      </c>
      <c r="D150" s="218">
        <v>105</v>
      </c>
      <c r="E150" s="218">
        <v>1</v>
      </c>
      <c r="F150" s="219">
        <f>C150*D150*E150</f>
        <v>4095</v>
      </c>
      <c r="G150" s="219"/>
      <c r="H150" s="219"/>
      <c r="I150" s="219">
        <f>SUM(F150:H150)</f>
        <v>4095</v>
      </c>
      <c r="J150" s="307"/>
      <c r="K150" s="307"/>
      <c r="L150" s="307"/>
      <c r="M150" s="307"/>
      <c r="N150" s="307"/>
      <c r="O150" s="307"/>
      <c r="P150" s="307"/>
      <c r="Q150" s="307"/>
      <c r="R150" s="307"/>
      <c r="S150" s="307"/>
      <c r="T150" s="307"/>
      <c r="U150" s="307"/>
      <c r="V150" s="307"/>
      <c r="W150" s="307"/>
      <c r="X150" s="307"/>
      <c r="Y150" s="307"/>
      <c r="Z150" s="307"/>
      <c r="AA150" s="307"/>
      <c r="AB150" s="307"/>
      <c r="AC150" s="307"/>
    </row>
    <row r="151" spans="1:29" ht="48">
      <c r="A151" s="334"/>
      <c r="B151" s="267" t="s">
        <v>170</v>
      </c>
      <c r="C151" s="268">
        <v>190</v>
      </c>
      <c r="D151" s="218">
        <v>0</v>
      </c>
      <c r="E151" s="218">
        <v>0</v>
      </c>
      <c r="F151" s="219">
        <f>C151*D151*E151</f>
        <v>0</v>
      </c>
      <c r="G151" s="219"/>
      <c r="H151" s="219"/>
      <c r="I151" s="219">
        <f>SUM(F151:H151)</f>
        <v>0</v>
      </c>
      <c r="J151" s="307"/>
      <c r="K151" s="307"/>
      <c r="L151" s="307"/>
      <c r="M151" s="307"/>
      <c r="N151" s="307"/>
      <c r="O151" s="307"/>
      <c r="P151" s="307"/>
      <c r="Q151" s="307"/>
      <c r="R151" s="307"/>
      <c r="S151" s="307"/>
      <c r="T151" s="307"/>
      <c r="U151" s="307"/>
      <c r="V151" s="307"/>
      <c r="W151" s="307"/>
      <c r="X151" s="307"/>
      <c r="Y151" s="307"/>
      <c r="Z151" s="307"/>
      <c r="AA151" s="307"/>
      <c r="AB151" s="307"/>
      <c r="AC151" s="307"/>
    </row>
    <row r="152" spans="1:29" ht="60">
      <c r="A152" s="334"/>
      <c r="B152" s="267" t="s">
        <v>171</v>
      </c>
      <c r="C152" s="268">
        <v>120</v>
      </c>
      <c r="D152" s="218">
        <v>0</v>
      </c>
      <c r="E152" s="218">
        <v>0</v>
      </c>
      <c r="F152" s="219">
        <f>C152*D152*E152</f>
        <v>0</v>
      </c>
      <c r="G152" s="219"/>
      <c r="H152" s="219"/>
      <c r="I152" s="219">
        <f>SUM(F152:H152)</f>
        <v>0</v>
      </c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/>
      <c r="U152" s="307"/>
      <c r="V152" s="307"/>
      <c r="W152" s="307"/>
      <c r="X152" s="307"/>
      <c r="Y152" s="307"/>
      <c r="Z152" s="307"/>
      <c r="AA152" s="307"/>
      <c r="AB152" s="307"/>
      <c r="AC152" s="307"/>
    </row>
    <row r="153" spans="1:29" ht="48">
      <c r="A153" s="334"/>
      <c r="B153" s="267" t="s">
        <v>172</v>
      </c>
      <c r="C153" s="268">
        <v>39</v>
      </c>
      <c r="D153" s="218">
        <v>0</v>
      </c>
      <c r="E153" s="218">
        <v>0</v>
      </c>
      <c r="F153" s="219">
        <f>C153*D153*E153</f>
        <v>0</v>
      </c>
      <c r="G153" s="219"/>
      <c r="H153" s="219"/>
      <c r="I153" s="219">
        <f>SUM(F153:H153)</f>
        <v>0</v>
      </c>
      <c r="J153" s="307"/>
      <c r="K153" s="307"/>
      <c r="L153" s="307"/>
      <c r="M153" s="307"/>
      <c r="N153" s="307"/>
      <c r="O153" s="307"/>
      <c r="P153" s="307"/>
      <c r="Q153" s="307"/>
      <c r="R153" s="307"/>
      <c r="S153" s="307"/>
      <c r="T153" s="307"/>
      <c r="U153" s="307"/>
      <c r="V153" s="307"/>
      <c r="W153" s="307"/>
      <c r="X153" s="307"/>
      <c r="Y153" s="307"/>
      <c r="Z153" s="307"/>
      <c r="AA153" s="307"/>
      <c r="AB153" s="307"/>
      <c r="AC153" s="307"/>
    </row>
    <row r="154" spans="1:29" s="307" customFormat="1" ht="12.75">
      <c r="A154" s="334"/>
      <c r="B154" s="267"/>
      <c r="C154" s="268">
        <v>0</v>
      </c>
      <c r="D154" s="218">
        <v>0</v>
      </c>
      <c r="E154" s="218">
        <v>0</v>
      </c>
      <c r="F154" s="219">
        <f>C154*D154*E154</f>
        <v>0</v>
      </c>
      <c r="G154" s="219"/>
      <c r="H154" s="219"/>
      <c r="I154" s="219">
        <f>SUM(F154:H154)</f>
        <v>0</v>
      </c>
    </row>
    <row r="155" spans="1:29" s="307" customFormat="1" ht="12.75">
      <c r="A155" s="334"/>
      <c r="B155" s="267"/>
      <c r="C155" s="268">
        <v>0</v>
      </c>
      <c r="D155" s="218">
        <v>0</v>
      </c>
      <c r="E155" s="218">
        <v>0</v>
      </c>
      <c r="F155" s="219">
        <f>C155*D155*E155</f>
        <v>0</v>
      </c>
      <c r="G155" s="219"/>
      <c r="H155" s="219"/>
      <c r="I155" s="219">
        <f>SUM(F155:H155)</f>
        <v>0</v>
      </c>
    </row>
    <row r="156" spans="1:29" ht="12.75" customHeight="1">
      <c r="A156" s="323"/>
      <c r="B156" s="225" t="s">
        <v>70</v>
      </c>
      <c r="C156" s="322"/>
      <c r="D156" s="314"/>
      <c r="E156" s="314"/>
      <c r="F156" s="226">
        <f>SUM(F123:F153)</f>
        <v>100069</v>
      </c>
      <c r="G156" s="226">
        <f>SUM(G123:G153)</f>
        <v>0</v>
      </c>
      <c r="H156" s="226">
        <f>SUM(H123:H153)</f>
        <v>0</v>
      </c>
      <c r="I156" s="226">
        <f>SUM(I123:I153)</f>
        <v>100069</v>
      </c>
      <c r="J156" s="307"/>
      <c r="K156" s="307"/>
      <c r="L156" s="307"/>
      <c r="M156" s="307"/>
      <c r="N156" s="307"/>
      <c r="O156" s="307"/>
      <c r="P156" s="307"/>
      <c r="Q156" s="307"/>
      <c r="R156" s="307"/>
      <c r="S156" s="307"/>
      <c r="T156" s="307"/>
      <c r="U156" s="307"/>
      <c r="V156" s="307"/>
      <c r="W156" s="307"/>
      <c r="X156" s="307"/>
      <c r="Y156" s="307"/>
      <c r="Z156" s="307"/>
      <c r="AA156" s="307"/>
      <c r="AB156" s="307"/>
      <c r="AC156" s="307"/>
    </row>
    <row r="157" spans="1:29" ht="12.75" customHeight="1">
      <c r="A157" s="310"/>
      <c r="B157" s="310"/>
      <c r="C157" s="322"/>
      <c r="D157" s="314"/>
      <c r="E157" s="314"/>
      <c r="F157" s="322"/>
      <c r="G157" s="322"/>
      <c r="H157" s="322"/>
      <c r="I157" s="322"/>
      <c r="J157" s="307"/>
      <c r="K157" s="307"/>
      <c r="L157" s="307"/>
      <c r="M157" s="307"/>
      <c r="N157" s="307"/>
      <c r="O157" s="307"/>
      <c r="P157" s="307"/>
      <c r="Q157" s="307"/>
      <c r="R157" s="307"/>
      <c r="S157" s="307"/>
      <c r="T157" s="307"/>
      <c r="U157" s="307"/>
      <c r="V157" s="307"/>
      <c r="W157" s="307"/>
      <c r="X157" s="307"/>
      <c r="Y157" s="307"/>
      <c r="Z157" s="307"/>
      <c r="AA157" s="307"/>
      <c r="AB157" s="307"/>
      <c r="AC157" s="307"/>
    </row>
    <row r="158" spans="1:29" ht="12.75" customHeight="1">
      <c r="A158" s="270"/>
      <c r="B158" s="265" t="s">
        <v>36</v>
      </c>
      <c r="C158" s="266"/>
      <c r="D158" s="205"/>
      <c r="E158" s="205"/>
      <c r="F158" s="205"/>
      <c r="G158" s="205"/>
      <c r="H158" s="205"/>
      <c r="I158" s="206"/>
      <c r="J158" s="307"/>
      <c r="K158" s="307"/>
      <c r="L158" s="307"/>
      <c r="M158" s="307"/>
      <c r="N158" s="307"/>
      <c r="O158" s="307"/>
      <c r="P158" s="307"/>
      <c r="Q158" s="307"/>
      <c r="R158" s="307"/>
      <c r="S158" s="307"/>
      <c r="T158" s="307"/>
      <c r="U158" s="307"/>
      <c r="V158" s="307"/>
      <c r="W158" s="307"/>
      <c r="X158" s="307"/>
      <c r="Y158" s="307"/>
      <c r="Z158" s="307"/>
      <c r="AA158" s="307"/>
      <c r="AB158" s="307"/>
      <c r="AC158" s="307"/>
    </row>
    <row r="159" spans="1:29" ht="72">
      <c r="A159" s="331"/>
      <c r="B159" s="332" t="s">
        <v>173</v>
      </c>
      <c r="C159" s="268">
        <v>34</v>
      </c>
      <c r="D159" s="333">
        <v>105</v>
      </c>
      <c r="E159" s="333">
        <v>1</v>
      </c>
      <c r="F159" s="219">
        <f>C159*D159*E159</f>
        <v>3570</v>
      </c>
      <c r="G159" s="219"/>
      <c r="H159" s="219"/>
      <c r="I159" s="219">
        <f>SUM(F159:H159)</f>
        <v>3570</v>
      </c>
      <c r="J159" s="307"/>
      <c r="K159" s="307"/>
      <c r="L159" s="307"/>
      <c r="M159" s="307"/>
      <c r="N159" s="307"/>
      <c r="O159" s="307"/>
      <c r="P159" s="307"/>
      <c r="Q159" s="307"/>
      <c r="R159" s="307"/>
      <c r="S159" s="307"/>
      <c r="T159" s="307"/>
      <c r="U159" s="307"/>
      <c r="V159" s="307"/>
      <c r="W159" s="307"/>
      <c r="X159" s="307"/>
      <c r="Y159" s="307"/>
      <c r="Z159" s="307"/>
      <c r="AA159" s="307"/>
      <c r="AB159" s="307"/>
      <c r="AC159" s="307"/>
    </row>
    <row r="160" spans="1:29" ht="12.75" customHeight="1">
      <c r="A160" s="379" t="s">
        <v>66</v>
      </c>
      <c r="B160" s="332" t="s">
        <v>174</v>
      </c>
      <c r="C160" s="268">
        <v>12</v>
      </c>
      <c r="D160" s="333">
        <v>105</v>
      </c>
      <c r="E160" s="333">
        <v>1</v>
      </c>
      <c r="F160" s="219">
        <f>C160*D160*E160</f>
        <v>1260</v>
      </c>
      <c r="G160" s="219"/>
      <c r="H160" s="219"/>
      <c r="I160" s="219">
        <f>SUM(F160:H160)</f>
        <v>1260</v>
      </c>
      <c r="J160" s="307"/>
      <c r="K160" s="307"/>
      <c r="L160" s="307"/>
      <c r="M160" s="307"/>
      <c r="N160" s="307"/>
      <c r="O160" s="307"/>
      <c r="P160" s="307"/>
      <c r="Q160" s="307"/>
      <c r="R160" s="307"/>
      <c r="S160" s="307"/>
      <c r="T160" s="307"/>
      <c r="U160" s="307"/>
      <c r="V160" s="307"/>
      <c r="W160" s="307"/>
      <c r="X160" s="307"/>
      <c r="Y160" s="307"/>
      <c r="Z160" s="307"/>
      <c r="AA160" s="307"/>
      <c r="AB160" s="307"/>
      <c r="AC160" s="307"/>
    </row>
    <row r="161" spans="1:29" ht="12.75" customHeight="1">
      <c r="A161" s="379"/>
      <c r="B161" s="267" t="s">
        <v>175</v>
      </c>
      <c r="C161" s="268">
        <v>12</v>
      </c>
      <c r="D161" s="218">
        <v>105</v>
      </c>
      <c r="E161" s="218">
        <v>1</v>
      </c>
      <c r="F161" s="219">
        <f>C161*D161*E161</f>
        <v>1260</v>
      </c>
      <c r="G161" s="219"/>
      <c r="H161" s="219"/>
      <c r="I161" s="219">
        <f>SUM(F161:H161)</f>
        <v>1260</v>
      </c>
      <c r="J161" s="307"/>
      <c r="K161" s="307"/>
      <c r="L161" s="307"/>
      <c r="M161" s="307"/>
      <c r="N161" s="307"/>
      <c r="O161" s="307"/>
      <c r="P161" s="307"/>
      <c r="Q161" s="307"/>
      <c r="R161" s="307"/>
      <c r="S161" s="307"/>
      <c r="T161" s="307"/>
      <c r="U161" s="307"/>
      <c r="V161" s="307"/>
      <c r="W161" s="307"/>
      <c r="X161" s="307"/>
      <c r="Y161" s="307"/>
      <c r="Z161" s="307"/>
      <c r="AA161" s="307"/>
      <c r="AB161" s="307"/>
      <c r="AC161" s="307"/>
    </row>
    <row r="162" spans="1:29" ht="36">
      <c r="A162" s="379" t="s">
        <v>67</v>
      </c>
      <c r="B162" s="332" t="s">
        <v>176</v>
      </c>
      <c r="C162" s="268">
        <v>12</v>
      </c>
      <c r="D162" s="333">
        <v>105</v>
      </c>
      <c r="E162" s="333">
        <v>1</v>
      </c>
      <c r="F162" s="219">
        <f>C162*D162*E162</f>
        <v>1260</v>
      </c>
      <c r="G162" s="219"/>
      <c r="H162" s="219"/>
      <c r="I162" s="219">
        <f>SUM(F162:H162)</f>
        <v>1260</v>
      </c>
      <c r="J162" s="307"/>
      <c r="K162" s="307"/>
      <c r="L162" s="307"/>
      <c r="M162" s="307"/>
      <c r="N162" s="307"/>
      <c r="O162" s="307"/>
      <c r="P162" s="307"/>
      <c r="Q162" s="307"/>
      <c r="R162" s="307"/>
      <c r="S162" s="307"/>
      <c r="T162" s="307"/>
      <c r="U162" s="307"/>
      <c r="V162" s="307"/>
      <c r="W162" s="307"/>
      <c r="X162" s="307"/>
      <c r="Y162" s="307"/>
      <c r="Z162" s="307"/>
      <c r="AA162" s="307"/>
      <c r="AB162" s="307"/>
      <c r="AC162" s="307"/>
    </row>
    <row r="163" spans="1:29" ht="12.75" customHeight="1">
      <c r="A163" s="379"/>
      <c r="B163" s="332" t="s">
        <v>177</v>
      </c>
      <c r="C163" s="268">
        <v>12</v>
      </c>
      <c r="D163" s="333">
        <v>105</v>
      </c>
      <c r="E163" s="333">
        <v>1</v>
      </c>
      <c r="F163" s="219">
        <f>C163*D163*E163</f>
        <v>1260</v>
      </c>
      <c r="G163" s="219"/>
      <c r="H163" s="219"/>
      <c r="I163" s="219">
        <f>SUM(F163:H163)</f>
        <v>1260</v>
      </c>
      <c r="J163" s="307"/>
      <c r="K163" s="307"/>
      <c r="L163" s="307"/>
      <c r="M163" s="307"/>
      <c r="N163" s="307"/>
      <c r="O163" s="307"/>
      <c r="P163" s="307"/>
      <c r="Q163" s="307"/>
      <c r="R163" s="307"/>
      <c r="S163" s="307"/>
      <c r="T163" s="307"/>
      <c r="U163" s="307"/>
      <c r="V163" s="307"/>
      <c r="W163" s="307"/>
      <c r="X163" s="307"/>
      <c r="Y163" s="307"/>
      <c r="Z163" s="307"/>
      <c r="AA163" s="307"/>
      <c r="AB163" s="307"/>
      <c r="AC163" s="307"/>
    </row>
    <row r="164" spans="1:29" ht="12.75" customHeight="1">
      <c r="A164" s="330" t="s">
        <v>68</v>
      </c>
      <c r="B164" s="332" t="s">
        <v>178</v>
      </c>
      <c r="C164" s="268">
        <v>12</v>
      </c>
      <c r="D164" s="333">
        <v>105</v>
      </c>
      <c r="E164" s="333">
        <v>1</v>
      </c>
      <c r="F164" s="219">
        <f>C164*D164*E164</f>
        <v>1260</v>
      </c>
      <c r="G164" s="219"/>
      <c r="H164" s="219"/>
      <c r="I164" s="219">
        <f>SUM(F164:H164)</f>
        <v>1260</v>
      </c>
      <c r="J164" s="307"/>
      <c r="K164" s="307"/>
      <c r="L164" s="307"/>
      <c r="M164" s="307"/>
      <c r="N164" s="307"/>
      <c r="O164" s="307"/>
      <c r="P164" s="307"/>
      <c r="Q164" s="307"/>
      <c r="R164" s="307"/>
      <c r="S164" s="307"/>
      <c r="T164" s="307"/>
      <c r="U164" s="307"/>
      <c r="V164" s="307"/>
      <c r="W164" s="307"/>
      <c r="X164" s="307"/>
      <c r="Y164" s="307"/>
      <c r="Z164" s="307"/>
      <c r="AA164" s="307"/>
      <c r="AB164" s="307"/>
      <c r="AC164" s="307"/>
    </row>
    <row r="165" spans="1:29" ht="72">
      <c r="A165" s="330" t="s">
        <v>69</v>
      </c>
      <c r="B165" s="332" t="s">
        <v>179</v>
      </c>
      <c r="C165" s="268">
        <v>34</v>
      </c>
      <c r="D165" s="333">
        <v>105</v>
      </c>
      <c r="E165" s="333">
        <v>1</v>
      </c>
      <c r="F165" s="219">
        <f>C165*D165*E165</f>
        <v>3570</v>
      </c>
      <c r="G165" s="219"/>
      <c r="H165" s="219"/>
      <c r="I165" s="219">
        <f>SUM(F165:H165)</f>
        <v>3570</v>
      </c>
      <c r="J165" s="307"/>
      <c r="K165" s="307"/>
      <c r="L165" s="307"/>
      <c r="M165" s="307"/>
      <c r="N165" s="307"/>
      <c r="O165" s="307"/>
      <c r="P165" s="307"/>
      <c r="Q165" s="307"/>
      <c r="R165" s="307"/>
      <c r="S165" s="307"/>
      <c r="T165" s="307"/>
      <c r="U165" s="307"/>
      <c r="V165" s="307"/>
      <c r="W165" s="307"/>
      <c r="X165" s="307"/>
      <c r="Y165" s="307"/>
      <c r="Z165" s="307"/>
      <c r="AA165" s="307"/>
      <c r="AB165" s="307"/>
      <c r="AC165" s="307"/>
    </row>
    <row r="166" spans="1:29" ht="12.75" customHeight="1">
      <c r="A166" s="323"/>
      <c r="B166" s="225" t="s">
        <v>70</v>
      </c>
      <c r="C166" s="322"/>
      <c r="D166" s="314"/>
      <c r="E166" s="314"/>
      <c r="F166" s="226">
        <f>SUM(F159:F165)</f>
        <v>13440</v>
      </c>
      <c r="G166" s="226">
        <f>SUM(G159:G165)</f>
        <v>0</v>
      </c>
      <c r="H166" s="226">
        <f>SUM(H159:H165)</f>
        <v>0</v>
      </c>
      <c r="I166" s="226">
        <f>SUM(I159:I165)</f>
        <v>13440</v>
      </c>
      <c r="J166" s="307"/>
      <c r="K166" s="307"/>
      <c r="L166" s="307"/>
      <c r="M166" s="307"/>
      <c r="N166" s="307"/>
      <c r="O166" s="307"/>
      <c r="P166" s="307"/>
      <c r="Q166" s="307"/>
      <c r="R166" s="307"/>
      <c r="S166" s="307"/>
      <c r="T166" s="307"/>
      <c r="U166" s="307"/>
      <c r="V166" s="307"/>
      <c r="W166" s="307"/>
      <c r="X166" s="307"/>
      <c r="Y166" s="307"/>
      <c r="Z166" s="307"/>
      <c r="AA166" s="307"/>
      <c r="AB166" s="307"/>
      <c r="AC166" s="307"/>
    </row>
    <row r="167" spans="1:29" ht="12.75" customHeight="1">
      <c r="A167" s="310"/>
      <c r="B167" s="310"/>
      <c r="C167" s="322"/>
      <c r="D167" s="314"/>
      <c r="E167" s="314"/>
      <c r="F167" s="322"/>
      <c r="G167" s="322"/>
      <c r="H167" s="322"/>
      <c r="I167" s="322"/>
      <c r="J167" s="307"/>
      <c r="K167" s="307"/>
      <c r="L167" s="307"/>
      <c r="M167" s="307"/>
      <c r="N167" s="307"/>
      <c r="O167" s="307"/>
      <c r="P167" s="307"/>
      <c r="Q167" s="307"/>
      <c r="R167" s="307"/>
      <c r="S167" s="307"/>
      <c r="T167" s="307"/>
      <c r="U167" s="307"/>
      <c r="V167" s="307"/>
      <c r="W167" s="307"/>
      <c r="X167" s="307"/>
      <c r="Y167" s="307"/>
      <c r="Z167" s="307"/>
      <c r="AA167" s="307"/>
      <c r="AB167" s="307"/>
      <c r="AC167" s="307"/>
    </row>
    <row r="168" spans="1:29" ht="12.75" customHeight="1">
      <c r="A168" s="227"/>
      <c r="B168" s="228" t="s">
        <v>180</v>
      </c>
      <c r="C168" s="239"/>
      <c r="D168" s="229"/>
      <c r="E168" s="229"/>
      <c r="F168" s="229"/>
      <c r="G168" s="229"/>
      <c r="H168" s="229"/>
      <c r="I168" s="230"/>
      <c r="J168" s="307"/>
      <c r="K168" s="307"/>
      <c r="L168" s="307"/>
      <c r="M168" s="307"/>
      <c r="N168" s="307"/>
      <c r="O168" s="307"/>
      <c r="P168" s="307"/>
      <c r="Q168" s="307"/>
      <c r="R168" s="307"/>
      <c r="S168" s="307"/>
      <c r="T168" s="307"/>
      <c r="U168" s="307"/>
      <c r="V168" s="307"/>
      <c r="W168" s="307"/>
      <c r="X168" s="307"/>
      <c r="Y168" s="307"/>
      <c r="Z168" s="307"/>
      <c r="AA168" s="307"/>
      <c r="AB168" s="307"/>
      <c r="AC168" s="307"/>
    </row>
    <row r="169" spans="1:29" ht="24">
      <c r="A169" s="278"/>
      <c r="B169" s="329" t="s">
        <v>181</v>
      </c>
      <c r="C169" s="87">
        <v>819</v>
      </c>
      <c r="D169" s="274">
        <v>1</v>
      </c>
      <c r="E169" s="280">
        <v>1</v>
      </c>
      <c r="F169" s="281">
        <v>819</v>
      </c>
      <c r="G169" s="281">
        <v>0</v>
      </c>
      <c r="H169" s="282">
        <v>93.833427442123082</v>
      </c>
      <c r="I169" s="281">
        <v>912.83342744212314</v>
      </c>
      <c r="J169" s="307"/>
      <c r="K169" s="307"/>
      <c r="L169" s="307"/>
      <c r="M169" s="307"/>
      <c r="N169" s="307"/>
      <c r="O169" s="307"/>
      <c r="P169" s="307"/>
      <c r="Q169" s="307"/>
      <c r="R169" s="307"/>
      <c r="S169" s="307"/>
      <c r="T169" s="307"/>
      <c r="U169" s="307"/>
      <c r="V169" s="307"/>
      <c r="W169" s="307"/>
      <c r="X169" s="307"/>
      <c r="Y169" s="307"/>
      <c r="Z169" s="307"/>
      <c r="AA169" s="307"/>
      <c r="AB169" s="307"/>
      <c r="AC169" s="307"/>
    </row>
    <row r="170" spans="1:29" s="307" customFormat="1" ht="24">
      <c r="A170" s="278"/>
      <c r="B170" s="329" t="s">
        <v>182</v>
      </c>
      <c r="C170" s="87">
        <v>514.00338791643139</v>
      </c>
      <c r="D170" s="274">
        <v>1</v>
      </c>
      <c r="E170" s="280">
        <v>1</v>
      </c>
      <c r="F170" s="281">
        <v>514.00338791643139</v>
      </c>
      <c r="G170" s="281">
        <v>0</v>
      </c>
      <c r="H170" s="282">
        <v>168.70807453416148</v>
      </c>
      <c r="I170" s="281">
        <v>682.71146245059288</v>
      </c>
    </row>
    <row r="171" spans="1:29" s="307" customFormat="1" ht="24">
      <c r="A171" s="278"/>
      <c r="B171" s="329" t="s">
        <v>183</v>
      </c>
      <c r="C171" s="87">
        <v>823</v>
      </c>
      <c r="D171" s="274">
        <v>1</v>
      </c>
      <c r="E171" s="280">
        <v>1</v>
      </c>
      <c r="F171" s="281">
        <v>823</v>
      </c>
      <c r="G171" s="281">
        <v>0</v>
      </c>
      <c r="H171" s="282">
        <v>192.42</v>
      </c>
      <c r="I171" s="281">
        <v>1015.42</v>
      </c>
    </row>
    <row r="172" spans="1:29" s="307" customFormat="1" ht="24">
      <c r="A172" s="278"/>
      <c r="B172" s="329" t="s">
        <v>181</v>
      </c>
      <c r="C172" s="87">
        <v>831</v>
      </c>
      <c r="D172" s="274">
        <v>22</v>
      </c>
      <c r="E172" s="280">
        <v>1</v>
      </c>
      <c r="F172" s="281">
        <v>18282</v>
      </c>
      <c r="G172" s="281">
        <v>0</v>
      </c>
      <c r="H172" s="282">
        <v>2064.2599999999998</v>
      </c>
      <c r="I172" s="281">
        <v>20346.259999999998</v>
      </c>
    </row>
    <row r="173" spans="1:29" s="307" customFormat="1" ht="24">
      <c r="A173" s="278"/>
      <c r="B173" s="329" t="s">
        <v>184</v>
      </c>
      <c r="C173" s="87">
        <v>1065</v>
      </c>
      <c r="D173" s="274">
        <v>1</v>
      </c>
      <c r="E173" s="280">
        <v>1</v>
      </c>
      <c r="F173" s="281">
        <v>1065</v>
      </c>
      <c r="G173" s="281">
        <v>0</v>
      </c>
      <c r="H173" s="282">
        <v>105.5</v>
      </c>
      <c r="I173" s="281">
        <v>1170.5</v>
      </c>
    </row>
    <row r="174" spans="1:29" s="307" customFormat="1" ht="24">
      <c r="A174" s="278"/>
      <c r="B174" s="329" t="s">
        <v>185</v>
      </c>
      <c r="C174" s="87">
        <v>463</v>
      </c>
      <c r="D174" s="274">
        <v>3</v>
      </c>
      <c r="E174" s="280">
        <v>1</v>
      </c>
      <c r="F174" s="281">
        <v>1389</v>
      </c>
      <c r="G174" s="281">
        <v>0</v>
      </c>
      <c r="H174" s="282">
        <v>307.5</v>
      </c>
      <c r="I174" s="281">
        <v>1696.5</v>
      </c>
    </row>
    <row r="175" spans="1:29" s="307" customFormat="1" ht="24">
      <c r="A175" s="278"/>
      <c r="B175" s="329" t="s">
        <v>186</v>
      </c>
      <c r="C175" s="87">
        <v>208</v>
      </c>
      <c r="D175" s="274">
        <v>1</v>
      </c>
      <c r="E175" s="280">
        <v>1</v>
      </c>
      <c r="F175" s="281">
        <v>208</v>
      </c>
      <c r="G175" s="281">
        <v>0</v>
      </c>
      <c r="H175" s="282">
        <v>54.33</v>
      </c>
      <c r="I175" s="281">
        <v>262.33</v>
      </c>
    </row>
    <row r="176" spans="1:29" s="307" customFormat="1" ht="24">
      <c r="A176" s="278"/>
      <c r="B176" s="329" t="s">
        <v>187</v>
      </c>
      <c r="C176" s="87">
        <v>522</v>
      </c>
      <c r="D176" s="274">
        <v>1</v>
      </c>
      <c r="E176" s="280">
        <v>1</v>
      </c>
      <c r="F176" s="281">
        <v>522</v>
      </c>
      <c r="G176" s="281">
        <v>0</v>
      </c>
      <c r="H176" s="282">
        <v>164.06</v>
      </c>
      <c r="I176" s="281">
        <v>686.06</v>
      </c>
    </row>
    <row r="177" spans="1:29" s="307" customFormat="1" ht="24">
      <c r="A177" s="278"/>
      <c r="B177" s="329" t="s">
        <v>182</v>
      </c>
      <c r="C177" s="87">
        <v>514</v>
      </c>
      <c r="D177" s="274">
        <v>27</v>
      </c>
      <c r="E177" s="280">
        <v>1</v>
      </c>
      <c r="F177" s="281">
        <v>13878</v>
      </c>
      <c r="G177" s="281">
        <v>0</v>
      </c>
      <c r="H177" s="282">
        <v>4578.93</v>
      </c>
      <c r="I177" s="281">
        <v>18456.93</v>
      </c>
    </row>
    <row r="178" spans="1:29" s="307" customFormat="1" ht="24">
      <c r="A178" s="278"/>
      <c r="B178" s="329" t="s">
        <v>188</v>
      </c>
      <c r="C178" s="87">
        <v>864</v>
      </c>
      <c r="D178" s="274">
        <v>1</v>
      </c>
      <c r="E178" s="280">
        <v>1</v>
      </c>
      <c r="F178" s="281">
        <v>864</v>
      </c>
      <c r="G178" s="281">
        <v>0</v>
      </c>
      <c r="H178" s="282">
        <v>335.8</v>
      </c>
      <c r="I178" s="281">
        <v>1199.8</v>
      </c>
    </row>
    <row r="179" spans="1:29" s="307" customFormat="1" ht="24">
      <c r="A179" s="278"/>
      <c r="B179" s="329" t="s">
        <v>189</v>
      </c>
      <c r="C179" s="87">
        <v>606</v>
      </c>
      <c r="D179" s="274">
        <v>1</v>
      </c>
      <c r="E179" s="280">
        <v>1</v>
      </c>
      <c r="F179" s="281">
        <v>606</v>
      </c>
      <c r="G179" s="281">
        <v>0</v>
      </c>
      <c r="H179" s="282">
        <v>121.3</v>
      </c>
      <c r="I179" s="281">
        <v>727.3</v>
      </c>
    </row>
    <row r="180" spans="1:29" s="307" customFormat="1" ht="24">
      <c r="A180" s="278"/>
      <c r="B180" s="329" t="s">
        <v>190</v>
      </c>
      <c r="C180" s="87">
        <v>558</v>
      </c>
      <c r="D180" s="274">
        <v>1</v>
      </c>
      <c r="E180" s="280">
        <v>1</v>
      </c>
      <c r="F180" s="281">
        <v>558</v>
      </c>
      <c r="G180" s="281">
        <v>0</v>
      </c>
      <c r="H180" s="282">
        <v>249.82</v>
      </c>
      <c r="I180" s="281">
        <v>807.81999999999994</v>
      </c>
    </row>
    <row r="181" spans="1:29" s="307" customFormat="1" ht="24">
      <c r="A181" s="278"/>
      <c r="B181" s="329" t="s">
        <v>191</v>
      </c>
      <c r="C181" s="87">
        <v>1808</v>
      </c>
      <c r="D181" s="274">
        <v>1</v>
      </c>
      <c r="E181" s="280">
        <v>1</v>
      </c>
      <c r="F181" s="281">
        <v>1808</v>
      </c>
      <c r="G181" s="281">
        <v>0</v>
      </c>
      <c r="H181" s="282">
        <v>284.82</v>
      </c>
      <c r="I181" s="281">
        <v>2092.8200000000002</v>
      </c>
    </row>
    <row r="182" spans="1:29" s="307" customFormat="1" ht="24">
      <c r="A182" s="278"/>
      <c r="B182" s="329" t="s">
        <v>181</v>
      </c>
      <c r="C182" s="87">
        <v>835</v>
      </c>
      <c r="D182" s="274">
        <v>21</v>
      </c>
      <c r="E182" s="280">
        <v>1</v>
      </c>
      <c r="F182" s="281">
        <v>17535</v>
      </c>
      <c r="G182" s="281">
        <v>0</v>
      </c>
      <c r="H182" s="282">
        <v>1970.85</v>
      </c>
      <c r="I182" s="281">
        <v>19505.849999999999</v>
      </c>
    </row>
    <row r="183" spans="1:29" s="307" customFormat="1" ht="24">
      <c r="A183" s="278"/>
      <c r="B183" s="329" t="s">
        <v>192</v>
      </c>
      <c r="C183" s="87">
        <v>1058</v>
      </c>
      <c r="D183" s="274">
        <v>1</v>
      </c>
      <c r="E183" s="280">
        <v>1</v>
      </c>
      <c r="F183" s="281">
        <v>1058</v>
      </c>
      <c r="G183" s="281">
        <v>0</v>
      </c>
      <c r="H183" s="282">
        <v>92.7</v>
      </c>
      <c r="I183" s="281">
        <v>1150.7</v>
      </c>
    </row>
    <row r="184" spans="1:29" s="307" customFormat="1" ht="24">
      <c r="A184" s="278"/>
      <c r="B184" s="329" t="s">
        <v>184</v>
      </c>
      <c r="C184" s="87">
        <v>1058</v>
      </c>
      <c r="D184" s="274">
        <v>1</v>
      </c>
      <c r="E184" s="280">
        <v>1</v>
      </c>
      <c r="F184" s="281">
        <v>1058</v>
      </c>
      <c r="G184" s="281">
        <v>0</v>
      </c>
      <c r="H184" s="282">
        <v>105.5</v>
      </c>
      <c r="I184" s="281">
        <v>1163.5</v>
      </c>
    </row>
    <row r="185" spans="1:29" s="307" customFormat="1" ht="24">
      <c r="A185" s="278"/>
      <c r="B185" s="329" t="s">
        <v>185</v>
      </c>
      <c r="C185" s="87">
        <v>463</v>
      </c>
      <c r="D185" s="274">
        <v>3</v>
      </c>
      <c r="E185" s="280">
        <v>1</v>
      </c>
      <c r="F185" s="281">
        <v>1389</v>
      </c>
      <c r="G185" s="281">
        <v>0</v>
      </c>
      <c r="H185" s="282">
        <v>307.5</v>
      </c>
      <c r="I185" s="281">
        <v>1696.5</v>
      </c>
    </row>
    <row r="186" spans="1:29" s="307" customFormat="1" ht="24">
      <c r="A186" s="278"/>
      <c r="B186" s="329" t="s">
        <v>193</v>
      </c>
      <c r="C186" s="87">
        <v>449</v>
      </c>
      <c r="D186" s="274">
        <v>1</v>
      </c>
      <c r="E186" s="280">
        <v>1</v>
      </c>
      <c r="F186" s="281">
        <v>449</v>
      </c>
      <c r="G186" s="281">
        <v>0</v>
      </c>
      <c r="H186" s="282">
        <v>109.87</v>
      </c>
      <c r="I186" s="281">
        <v>558.87</v>
      </c>
    </row>
    <row r="187" spans="1:29" s="307" customFormat="1" ht="24">
      <c r="A187" s="278"/>
      <c r="B187" s="329" t="s">
        <v>187</v>
      </c>
      <c r="C187" s="87">
        <v>522</v>
      </c>
      <c r="D187" s="274">
        <v>2</v>
      </c>
      <c r="E187" s="280">
        <v>1</v>
      </c>
      <c r="F187" s="281">
        <v>1044</v>
      </c>
      <c r="G187" s="281">
        <v>0</v>
      </c>
      <c r="H187" s="282">
        <v>328.12</v>
      </c>
      <c r="I187" s="281">
        <v>1372.12</v>
      </c>
    </row>
    <row r="188" spans="1:29" s="307" customFormat="1" ht="24">
      <c r="A188" s="278"/>
      <c r="B188" s="329" t="s">
        <v>182</v>
      </c>
      <c r="C188" s="87">
        <v>514</v>
      </c>
      <c r="D188" s="274">
        <v>13</v>
      </c>
      <c r="E188" s="280">
        <v>1</v>
      </c>
      <c r="F188" s="281">
        <v>6682</v>
      </c>
      <c r="G188" s="281">
        <v>0</v>
      </c>
      <c r="H188" s="282">
        <v>2193.23</v>
      </c>
      <c r="I188" s="281">
        <v>8875.23</v>
      </c>
    </row>
    <row r="189" spans="1:29" s="307" customFormat="1" ht="24">
      <c r="A189" s="278"/>
      <c r="B189" s="329" t="s">
        <v>194</v>
      </c>
      <c r="C189" s="87">
        <v>436</v>
      </c>
      <c r="D189" s="274">
        <v>1</v>
      </c>
      <c r="E189" s="280">
        <v>1</v>
      </c>
      <c r="F189" s="281">
        <v>436</v>
      </c>
      <c r="G189" s="281">
        <v>0</v>
      </c>
      <c r="H189" s="282">
        <v>329.89</v>
      </c>
      <c r="I189" s="281">
        <v>765.89</v>
      </c>
    </row>
    <row r="190" spans="1:29" s="307" customFormat="1" ht="12.75" customHeight="1">
      <c r="A190" s="278"/>
      <c r="B190" s="105" t="s">
        <v>195</v>
      </c>
      <c r="C190" s="87">
        <v>16</v>
      </c>
      <c r="D190" s="274">
        <v>105</v>
      </c>
      <c r="E190" s="280">
        <v>1</v>
      </c>
      <c r="F190" s="281">
        <v>1680</v>
      </c>
      <c r="G190" s="281">
        <v>0</v>
      </c>
      <c r="H190" s="282">
        <v>285.60000000000002</v>
      </c>
      <c r="I190" s="281">
        <v>1965.6</v>
      </c>
    </row>
    <row r="191" spans="1:29" s="307" customFormat="1" ht="12.75" customHeight="1">
      <c r="A191" s="278"/>
      <c r="B191" s="105" t="s">
        <v>196</v>
      </c>
      <c r="C191" s="87">
        <v>11</v>
      </c>
      <c r="D191" s="274">
        <v>105</v>
      </c>
      <c r="E191" s="280">
        <v>1</v>
      </c>
      <c r="F191" s="281">
        <v>1155</v>
      </c>
      <c r="G191" s="281">
        <v>0</v>
      </c>
      <c r="H191" s="282">
        <v>184.8</v>
      </c>
      <c r="I191" s="281">
        <v>1339.8</v>
      </c>
    </row>
    <row r="192" spans="1:29" ht="12.75" customHeight="1">
      <c r="A192" s="323"/>
      <c r="B192" s="225" t="s">
        <v>70</v>
      </c>
      <c r="C192" s="322"/>
      <c r="D192" s="314"/>
      <c r="E192" s="314"/>
      <c r="F192" s="226">
        <f>SUM(F169:F191)</f>
        <v>73822.003387916426</v>
      </c>
      <c r="G192" s="226">
        <f>SUM(G169:G191)</f>
        <v>0</v>
      </c>
      <c r="H192" s="226">
        <f>SUM(H169:H191)</f>
        <v>14629.341501976285</v>
      </c>
      <c r="I192" s="226">
        <f>SUM(I169:I191)</f>
        <v>88451.344889892702</v>
      </c>
      <c r="J192" s="307"/>
      <c r="K192" s="307"/>
      <c r="L192" s="307"/>
      <c r="M192" s="307"/>
      <c r="N192" s="307"/>
      <c r="O192" s="307"/>
      <c r="P192" s="307"/>
      <c r="Q192" s="307"/>
      <c r="R192" s="307"/>
      <c r="S192" s="307"/>
      <c r="T192" s="307"/>
      <c r="U192" s="307"/>
      <c r="V192" s="307"/>
      <c r="W192" s="307"/>
      <c r="X192" s="307"/>
      <c r="Y192" s="307"/>
      <c r="Z192" s="307"/>
      <c r="AA192" s="307"/>
      <c r="AB192" s="307"/>
      <c r="AC192" s="307"/>
    </row>
    <row r="193" spans="1:29" ht="12.75" customHeight="1">
      <c r="A193" s="310"/>
      <c r="B193" s="310"/>
      <c r="C193" s="322"/>
      <c r="D193" s="314"/>
      <c r="E193" s="314"/>
      <c r="F193" s="322"/>
      <c r="G193" s="322"/>
      <c r="H193" s="322"/>
      <c r="I193" s="322"/>
      <c r="J193" s="307"/>
      <c r="K193" s="307"/>
      <c r="L193" s="307"/>
      <c r="M193" s="307"/>
      <c r="N193" s="307"/>
      <c r="O193" s="307"/>
      <c r="P193" s="307"/>
      <c r="Q193" s="307"/>
      <c r="R193" s="307"/>
      <c r="S193" s="307"/>
      <c r="T193" s="307"/>
      <c r="U193" s="307"/>
      <c r="V193" s="307"/>
      <c r="W193" s="307"/>
      <c r="X193" s="307"/>
      <c r="Y193" s="307"/>
      <c r="Z193" s="307"/>
      <c r="AA193" s="307"/>
      <c r="AB193" s="307"/>
      <c r="AC193" s="307"/>
    </row>
    <row r="194" spans="1:29" ht="12.75" customHeight="1">
      <c r="A194" s="227"/>
      <c r="B194" s="283" t="s">
        <v>197</v>
      </c>
      <c r="C194" s="239"/>
      <c r="D194" s="229"/>
      <c r="E194" s="229"/>
      <c r="F194" s="229"/>
      <c r="G194" s="229"/>
      <c r="H194" s="229"/>
      <c r="I194" s="230"/>
      <c r="J194" s="307"/>
      <c r="K194" s="307"/>
      <c r="L194" s="307"/>
      <c r="M194" s="307"/>
      <c r="N194" s="307"/>
      <c r="O194" s="307"/>
      <c r="P194" s="307"/>
      <c r="Q194" s="307"/>
      <c r="R194" s="307"/>
      <c r="S194" s="307"/>
      <c r="T194" s="307"/>
      <c r="U194" s="307"/>
      <c r="V194" s="307"/>
      <c r="W194" s="307"/>
      <c r="X194" s="307"/>
      <c r="Y194" s="307"/>
      <c r="Z194" s="307"/>
      <c r="AA194" s="307"/>
      <c r="AB194" s="307"/>
      <c r="AC194" s="307"/>
    </row>
    <row r="195" spans="1:29" ht="24">
      <c r="A195" s="231"/>
      <c r="B195" s="284" t="s">
        <v>198</v>
      </c>
      <c r="C195" s="279">
        <v>1500</v>
      </c>
      <c r="D195" s="285">
        <v>2</v>
      </c>
      <c r="E195" s="285">
        <v>1</v>
      </c>
      <c r="F195" s="235">
        <f>C195*D195*E195</f>
        <v>3000</v>
      </c>
      <c r="G195" s="235"/>
      <c r="H195" s="235"/>
      <c r="I195" s="236">
        <f>SUM(F195:H195)</f>
        <v>3000</v>
      </c>
      <c r="J195" s="307"/>
      <c r="K195" s="307"/>
      <c r="L195" s="307"/>
      <c r="M195" s="307"/>
      <c r="N195" s="307"/>
      <c r="O195" s="307"/>
      <c r="P195" s="307"/>
      <c r="Q195" s="307"/>
      <c r="R195" s="307"/>
      <c r="S195" s="307"/>
      <c r="T195" s="307"/>
      <c r="U195" s="307"/>
      <c r="V195" s="307"/>
      <c r="W195" s="307"/>
      <c r="X195" s="307"/>
      <c r="Y195" s="307"/>
      <c r="Z195" s="307"/>
      <c r="AA195" s="307"/>
      <c r="AB195" s="307"/>
      <c r="AC195" s="307"/>
    </row>
    <row r="196" spans="1:29" ht="24">
      <c r="A196" s="231"/>
      <c r="B196" s="284" t="s">
        <v>199</v>
      </c>
      <c r="C196" s="279">
        <v>1500</v>
      </c>
      <c r="D196" s="285">
        <v>2</v>
      </c>
      <c r="E196" s="285">
        <v>1</v>
      </c>
      <c r="F196" s="235">
        <f>C196*D196*E196</f>
        <v>3000</v>
      </c>
      <c r="G196" s="235"/>
      <c r="H196" s="235"/>
      <c r="I196" s="236">
        <f>SUM(F196:H196)</f>
        <v>3000</v>
      </c>
      <c r="J196" s="307"/>
      <c r="K196" s="307"/>
      <c r="L196" s="307"/>
      <c r="M196" s="307"/>
      <c r="N196" s="307"/>
      <c r="O196" s="307"/>
      <c r="P196" s="307"/>
      <c r="Q196" s="307"/>
      <c r="R196" s="307"/>
      <c r="S196" s="307"/>
      <c r="T196" s="307"/>
      <c r="U196" s="307"/>
      <c r="V196" s="307"/>
      <c r="W196" s="307"/>
      <c r="X196" s="307"/>
      <c r="Y196" s="307"/>
      <c r="Z196" s="307"/>
      <c r="AA196" s="307"/>
      <c r="AB196" s="307"/>
      <c r="AC196" s="307"/>
    </row>
    <row r="197" spans="1:29" ht="12.75" customHeight="1">
      <c r="A197" s="231"/>
      <c r="B197" s="124" t="s">
        <v>200</v>
      </c>
      <c r="C197" s="87">
        <v>150</v>
      </c>
      <c r="D197" s="117">
        <v>4</v>
      </c>
      <c r="E197" s="117">
        <v>5</v>
      </c>
      <c r="F197" s="235">
        <f>C197*D197*E197</f>
        <v>3000</v>
      </c>
      <c r="G197" s="235"/>
      <c r="H197" s="235"/>
      <c r="I197" s="236">
        <f>SUM(F197:H197)</f>
        <v>3000</v>
      </c>
      <c r="J197" s="307"/>
      <c r="K197" s="307"/>
      <c r="L197" s="307"/>
      <c r="M197" s="307"/>
      <c r="N197" s="307"/>
      <c r="O197" s="307"/>
      <c r="P197" s="307"/>
      <c r="Q197" s="307"/>
      <c r="R197" s="307"/>
      <c r="S197" s="307"/>
      <c r="T197" s="307"/>
      <c r="U197" s="307"/>
      <c r="V197" s="307"/>
      <c r="W197" s="307"/>
      <c r="X197" s="307"/>
      <c r="Y197" s="307"/>
      <c r="Z197" s="307"/>
      <c r="AA197" s="307"/>
      <c r="AB197" s="307"/>
      <c r="AC197" s="307"/>
    </row>
    <row r="198" spans="1:29" ht="12.75" customHeight="1">
      <c r="A198" s="231"/>
      <c r="B198" s="124" t="s">
        <v>201</v>
      </c>
      <c r="C198" s="87">
        <v>510</v>
      </c>
      <c r="D198" s="117">
        <v>4</v>
      </c>
      <c r="E198" s="117">
        <v>5</v>
      </c>
      <c r="F198" s="235">
        <f>C198*D198*E198</f>
        <v>10200</v>
      </c>
      <c r="G198" s="235"/>
      <c r="H198" s="235"/>
      <c r="I198" s="236">
        <f>SUM(F198:H198)</f>
        <v>10200</v>
      </c>
      <c r="J198" s="307"/>
      <c r="K198" s="307"/>
      <c r="L198" s="307"/>
      <c r="M198" s="307"/>
      <c r="N198" s="307"/>
      <c r="O198" s="307"/>
      <c r="P198" s="307"/>
      <c r="Q198" s="307"/>
      <c r="R198" s="307"/>
      <c r="S198" s="307"/>
      <c r="T198" s="307"/>
      <c r="U198" s="307"/>
      <c r="V198" s="307"/>
      <c r="W198" s="307"/>
      <c r="X198" s="307"/>
      <c r="Y198" s="307"/>
      <c r="Z198" s="307"/>
      <c r="AA198" s="307"/>
      <c r="AB198" s="307"/>
      <c r="AC198" s="307"/>
    </row>
    <row r="199" spans="1:29" s="307" customFormat="1" ht="12.75" customHeight="1">
      <c r="A199" s="231"/>
      <c r="B199" s="124" t="s">
        <v>202</v>
      </c>
      <c r="C199" s="87">
        <v>350</v>
      </c>
      <c r="D199" s="117">
        <v>1</v>
      </c>
      <c r="E199" s="117">
        <v>4</v>
      </c>
      <c r="F199" s="235">
        <f>C199*D199*E199</f>
        <v>1400</v>
      </c>
      <c r="G199" s="235"/>
      <c r="H199" s="235"/>
      <c r="I199" s="236">
        <f>SUM(F199:H199)</f>
        <v>1400</v>
      </c>
    </row>
    <row r="200" spans="1:29" s="307" customFormat="1" ht="12.75" customHeight="1">
      <c r="A200" s="231"/>
      <c r="B200" s="124" t="s">
        <v>203</v>
      </c>
      <c r="C200" s="87">
        <v>150</v>
      </c>
      <c r="D200" s="117">
        <v>4</v>
      </c>
      <c r="E200" s="117">
        <v>2</v>
      </c>
      <c r="F200" s="235">
        <f>C200*D200*E200</f>
        <v>1200</v>
      </c>
      <c r="G200" s="235"/>
      <c r="H200" s="235"/>
      <c r="I200" s="236">
        <f>SUM(F200:H200)</f>
        <v>1200</v>
      </c>
    </row>
    <row r="201" spans="1:29" s="307" customFormat="1" ht="12.75" customHeight="1">
      <c r="A201" s="231"/>
      <c r="B201" s="124" t="s">
        <v>204</v>
      </c>
      <c r="C201" s="87">
        <v>140</v>
      </c>
      <c r="D201" s="117">
        <v>2</v>
      </c>
      <c r="E201" s="117">
        <v>2</v>
      </c>
      <c r="F201" s="235">
        <f>C201*D201*E201</f>
        <v>560</v>
      </c>
      <c r="G201" s="235"/>
      <c r="H201" s="235"/>
      <c r="I201" s="236">
        <f>SUM(F201:H201)</f>
        <v>560</v>
      </c>
    </row>
    <row r="202" spans="1:29" s="307" customFormat="1" ht="12.75" customHeight="1">
      <c r="A202" s="231"/>
      <c r="B202" s="124" t="s">
        <v>205</v>
      </c>
      <c r="C202" s="87">
        <v>200</v>
      </c>
      <c r="D202" s="117">
        <v>2</v>
      </c>
      <c r="E202" s="117">
        <v>2</v>
      </c>
      <c r="F202" s="235">
        <f>C202*D202*E202</f>
        <v>800</v>
      </c>
      <c r="G202" s="235"/>
      <c r="H202" s="235"/>
      <c r="I202" s="236">
        <f>SUM(F202:H202)</f>
        <v>800</v>
      </c>
    </row>
    <row r="203" spans="1:29" ht="12.75" customHeight="1">
      <c r="A203" s="323"/>
      <c r="B203" s="225" t="s">
        <v>70</v>
      </c>
      <c r="C203" s="322"/>
      <c r="D203" s="314"/>
      <c r="E203" s="314"/>
      <c r="F203" s="226">
        <f>SUM(F195:F202)</f>
        <v>23160</v>
      </c>
      <c r="G203" s="226">
        <f>SUM(G195:G202)</f>
        <v>0</v>
      </c>
      <c r="H203" s="226">
        <f>SUM(H195:H202)</f>
        <v>0</v>
      </c>
      <c r="I203" s="226">
        <f>SUM(I195:I202)</f>
        <v>23160</v>
      </c>
      <c r="J203" s="307"/>
      <c r="K203" s="307"/>
      <c r="L203" s="307"/>
      <c r="M203" s="307"/>
      <c r="N203" s="307"/>
      <c r="O203" s="307"/>
      <c r="P203" s="307"/>
      <c r="Q203" s="307"/>
      <c r="R203" s="307"/>
      <c r="S203" s="307"/>
      <c r="T203" s="307"/>
      <c r="U203" s="307"/>
      <c r="V203" s="307"/>
      <c r="W203" s="307"/>
      <c r="X203" s="307"/>
      <c r="Y203" s="307"/>
      <c r="Z203" s="307"/>
      <c r="AA203" s="307"/>
      <c r="AB203" s="307"/>
      <c r="AC203" s="307"/>
    </row>
    <row r="204" spans="1:29" ht="12.75" customHeight="1">
      <c r="A204" s="310"/>
      <c r="B204" s="310"/>
      <c r="C204" s="322"/>
      <c r="D204" s="314"/>
      <c r="E204" s="314"/>
      <c r="F204" s="322"/>
      <c r="G204" s="322"/>
      <c r="H204" s="322"/>
      <c r="I204" s="322"/>
      <c r="J204" s="307"/>
      <c r="K204" s="307"/>
      <c r="L204" s="307"/>
      <c r="M204" s="307"/>
      <c r="N204" s="307"/>
      <c r="O204" s="307"/>
      <c r="P204" s="307"/>
      <c r="Q204" s="307"/>
      <c r="R204" s="307"/>
      <c r="S204" s="307"/>
      <c r="T204" s="307"/>
      <c r="U204" s="307"/>
      <c r="V204" s="307"/>
      <c r="W204" s="307"/>
      <c r="X204" s="307"/>
      <c r="Y204" s="307"/>
      <c r="Z204" s="307"/>
      <c r="AA204" s="307"/>
      <c r="AB204" s="307"/>
      <c r="AC204" s="307"/>
    </row>
    <row r="205" spans="1:29" ht="12.75" customHeight="1">
      <c r="A205" s="286"/>
      <c r="B205" s="287" t="s">
        <v>206</v>
      </c>
      <c r="C205" s="288"/>
      <c r="D205" s="289"/>
      <c r="E205" s="289"/>
      <c r="F205" s="289"/>
      <c r="G205" s="289"/>
      <c r="H205" s="289"/>
      <c r="I205" s="289"/>
      <c r="J205" s="307"/>
      <c r="K205" s="307"/>
      <c r="L205" s="307"/>
      <c r="M205" s="307"/>
      <c r="N205" s="307"/>
      <c r="O205" s="307"/>
      <c r="P205" s="307"/>
      <c r="Q205" s="307"/>
      <c r="R205" s="307"/>
      <c r="S205" s="307"/>
      <c r="T205" s="307"/>
      <c r="U205" s="307"/>
      <c r="V205" s="307"/>
      <c r="W205" s="307"/>
      <c r="X205" s="307"/>
      <c r="Y205" s="307"/>
      <c r="Z205" s="307"/>
      <c r="AA205" s="307"/>
      <c r="AB205" s="307"/>
      <c r="AC205" s="307"/>
    </row>
    <row r="206" spans="1:29" ht="12.75" customHeight="1">
      <c r="A206" s="290"/>
      <c r="B206" s="291" t="s">
        <v>207</v>
      </c>
      <c r="C206" s="292">
        <f>(F27+F53+F61+F104+F108+F112+F116+F120+F156+F166)*6%</f>
        <v>26588.039999999997</v>
      </c>
      <c r="D206" s="293">
        <v>1</v>
      </c>
      <c r="E206" s="293">
        <v>1</v>
      </c>
      <c r="F206" s="292">
        <f>D206*E206*C206</f>
        <v>26588.039999999997</v>
      </c>
      <c r="G206" s="294">
        <f>F206*(0/100)</f>
        <v>0</v>
      </c>
      <c r="H206" s="294"/>
      <c r="I206" s="292">
        <f>SUM(F206:H206)</f>
        <v>26588.039999999997</v>
      </c>
      <c r="J206" s="307"/>
      <c r="K206" s="307"/>
      <c r="L206" s="307"/>
      <c r="M206" s="307"/>
      <c r="N206" s="307"/>
      <c r="O206" s="307"/>
      <c r="P206" s="307"/>
      <c r="Q206" s="307"/>
      <c r="R206" s="307"/>
      <c r="S206" s="307"/>
      <c r="T206" s="307"/>
      <c r="U206" s="307"/>
      <c r="V206" s="307"/>
      <c r="W206" s="307"/>
      <c r="X206" s="307"/>
      <c r="Y206" s="307"/>
      <c r="Z206" s="307"/>
      <c r="AA206" s="307"/>
      <c r="AB206" s="307"/>
      <c r="AC206" s="307"/>
    </row>
    <row r="207" spans="1:29" ht="12.75" customHeight="1">
      <c r="A207" s="307"/>
      <c r="B207" s="246" t="s">
        <v>70</v>
      </c>
      <c r="C207" s="322"/>
      <c r="D207" s="314"/>
      <c r="E207" s="314"/>
      <c r="F207" s="247">
        <f>SUM(F206)</f>
        <v>26588.039999999997</v>
      </c>
      <c r="G207" s="247">
        <f>SUM(G206)</f>
        <v>0</v>
      </c>
      <c r="H207" s="247">
        <f>SUM(H206)</f>
        <v>0</v>
      </c>
      <c r="I207" s="247">
        <f>SUM(I206)</f>
        <v>26588.039999999997</v>
      </c>
      <c r="J207" s="307"/>
      <c r="K207" s="307"/>
      <c r="L207" s="307"/>
      <c r="M207" s="307"/>
      <c r="N207" s="307"/>
      <c r="O207" s="307"/>
      <c r="P207" s="307"/>
      <c r="Q207" s="307"/>
      <c r="R207" s="307"/>
      <c r="S207" s="307"/>
      <c r="T207" s="307"/>
      <c r="U207" s="307"/>
      <c r="V207" s="307"/>
      <c r="W207" s="307"/>
      <c r="X207" s="307"/>
      <c r="Y207" s="307"/>
      <c r="Z207" s="307"/>
      <c r="AA207" s="307"/>
      <c r="AB207" s="307"/>
      <c r="AC207" s="307"/>
    </row>
    <row r="208" spans="1:29" ht="12.75" customHeight="1">
      <c r="A208" s="310"/>
      <c r="B208" s="310"/>
      <c r="C208" s="322"/>
      <c r="D208" s="314"/>
      <c r="E208" s="314"/>
      <c r="F208" s="322"/>
      <c r="G208" s="322"/>
      <c r="H208" s="322"/>
      <c r="I208" s="322"/>
      <c r="J208" s="307"/>
      <c r="K208" s="307"/>
      <c r="L208" s="307"/>
      <c r="M208" s="307"/>
      <c r="N208" s="307"/>
      <c r="O208" s="307"/>
      <c r="P208" s="307"/>
      <c r="Q208" s="307"/>
      <c r="R208" s="307"/>
      <c r="S208" s="307"/>
      <c r="T208" s="307"/>
      <c r="U208" s="307"/>
      <c r="V208" s="307"/>
      <c r="W208" s="307"/>
      <c r="X208" s="307"/>
      <c r="Y208" s="307"/>
      <c r="Z208" s="307"/>
      <c r="AA208" s="307"/>
      <c r="AB208" s="307"/>
      <c r="AC208" s="307"/>
    </row>
    <row r="209" spans="1:29" ht="12.75" customHeight="1">
      <c r="A209" s="310"/>
      <c r="B209" s="310"/>
      <c r="C209" s="310"/>
      <c r="D209" s="314"/>
      <c r="E209" s="314"/>
      <c r="F209" s="295" t="s">
        <v>208</v>
      </c>
      <c r="G209" s="295" t="s">
        <v>209</v>
      </c>
      <c r="H209" s="295" t="s">
        <v>210</v>
      </c>
      <c r="I209" s="295"/>
      <c r="J209" s="307"/>
      <c r="K209" s="307"/>
      <c r="L209" s="307"/>
      <c r="M209" s="307"/>
      <c r="N209" s="307"/>
      <c r="O209" s="307"/>
      <c r="P209" s="307"/>
      <c r="Q209" s="307"/>
      <c r="R209" s="307"/>
      <c r="S209" s="307"/>
      <c r="T209" s="307"/>
      <c r="U209" s="307"/>
      <c r="V209" s="307"/>
      <c r="W209" s="307"/>
      <c r="X209" s="307"/>
      <c r="Y209" s="307"/>
      <c r="Z209" s="307"/>
      <c r="AA209" s="307"/>
      <c r="AB209" s="307"/>
      <c r="AC209" s="307"/>
    </row>
    <row r="210" spans="1:29" ht="12.75" customHeight="1">
      <c r="A210" s="310"/>
      <c r="B210" s="310"/>
      <c r="C210" s="322"/>
      <c r="D210" s="314"/>
      <c r="E210" s="314"/>
      <c r="F210" s="296">
        <f>SUM(F27,F53,F61,F104,F108,F112,F116,F120,F156,F166,F192,F203,F207)</f>
        <v>566704.0433879164</v>
      </c>
      <c r="G210" s="296">
        <f>SUM(G27,G53,G61,G104,G108,G112,G116,G120,G156,G166,G192,G203,G207)</f>
        <v>22684.799999999999</v>
      </c>
      <c r="H210" s="296">
        <f>SUM(H27,H53,H61,H104,H108,H112,H116,H120,H156,H166,H192,H203,H207)</f>
        <v>14629.341501976285</v>
      </c>
      <c r="I210" s="296">
        <f>SUM(I27,I53,I61,I104,I108,I112,I116,I120,I156,I166,I192,I203,I207)</f>
        <v>604018.1848898927</v>
      </c>
      <c r="J210" s="307"/>
      <c r="K210" s="307"/>
      <c r="L210" s="307"/>
      <c r="M210" s="307"/>
      <c r="N210" s="307"/>
      <c r="O210" s="307"/>
      <c r="P210" s="307"/>
      <c r="Q210" s="307"/>
      <c r="R210" s="307"/>
      <c r="S210" s="307"/>
      <c r="T210" s="307"/>
      <c r="U210" s="307"/>
      <c r="V210" s="307"/>
      <c r="W210" s="307"/>
      <c r="X210" s="307"/>
      <c r="Y210" s="307"/>
      <c r="Z210" s="307"/>
      <c r="AA210" s="307"/>
      <c r="AB210" s="307"/>
      <c r="AC210" s="307"/>
    </row>
    <row r="211" spans="1:29" ht="12.75" customHeight="1">
      <c r="A211" s="310"/>
      <c r="B211" s="310"/>
      <c r="C211" s="322"/>
      <c r="D211" s="314"/>
      <c r="E211" s="314"/>
      <c r="F211" s="322"/>
      <c r="G211" s="322"/>
      <c r="H211" s="322"/>
      <c r="I211" s="322"/>
      <c r="J211" s="307"/>
      <c r="K211" s="307"/>
      <c r="L211" s="307"/>
      <c r="M211" s="307"/>
      <c r="N211" s="307"/>
      <c r="O211" s="307"/>
      <c r="P211" s="307"/>
      <c r="Q211" s="307"/>
      <c r="R211" s="307"/>
      <c r="S211" s="307"/>
      <c r="T211" s="307"/>
      <c r="U211" s="307"/>
      <c r="V211" s="307"/>
      <c r="W211" s="307"/>
      <c r="X211" s="307"/>
      <c r="Y211" s="307"/>
      <c r="Z211" s="307"/>
      <c r="AA211" s="307"/>
      <c r="AB211" s="307"/>
      <c r="AC211" s="307"/>
    </row>
    <row r="212" spans="1:29" ht="18" customHeight="1">
      <c r="A212" s="310"/>
      <c r="B212" s="297" t="s">
        <v>211</v>
      </c>
      <c r="C212" s="298"/>
      <c r="D212" s="299"/>
      <c r="E212" s="300"/>
      <c r="F212" s="301">
        <f>SUM(F27,F53,F61,F104,G108,F112,F116,F120,F156,F166,F192,F203,F207)</f>
        <v>566704.0433879164</v>
      </c>
      <c r="G212" s="322"/>
      <c r="H212" s="322"/>
      <c r="I212" s="322"/>
      <c r="J212" s="307"/>
      <c r="K212" s="307"/>
      <c r="L212" s="307"/>
      <c r="M212" s="307"/>
      <c r="N212" s="307"/>
      <c r="O212" s="307"/>
      <c r="P212" s="307"/>
      <c r="Q212" s="307"/>
      <c r="R212" s="307"/>
      <c r="S212" s="307"/>
      <c r="T212" s="307"/>
      <c r="U212" s="307"/>
      <c r="V212" s="307"/>
      <c r="W212" s="307"/>
      <c r="X212" s="307"/>
      <c r="Y212" s="307"/>
      <c r="Z212" s="307"/>
      <c r="AA212" s="307"/>
      <c r="AB212" s="307"/>
      <c r="AC212" s="307"/>
    </row>
    <row r="213" spans="1:29" ht="18" customHeight="1">
      <c r="A213" s="310"/>
      <c r="B213" s="297" t="s">
        <v>212</v>
      </c>
      <c r="C213" s="298"/>
      <c r="D213" s="299"/>
      <c r="E213" s="300"/>
      <c r="F213" s="301">
        <f>SUM(G27,G53,G61,G104,G108,G112,G116,G120,G156,G166,G192,G203,G207)+SUM(H27,H53,H61,H104,H108,H112,H116,H120,H156,H166,H192,H203,H207)</f>
        <v>37314.141501976286</v>
      </c>
      <c r="G213" s="322"/>
      <c r="H213" s="322"/>
      <c r="I213" s="322"/>
      <c r="J213" s="307"/>
      <c r="K213" s="307"/>
      <c r="L213" s="307"/>
      <c r="M213" s="307"/>
      <c r="N213" s="307"/>
      <c r="O213" s="307"/>
      <c r="P213" s="307"/>
      <c r="Q213" s="307"/>
      <c r="R213" s="307"/>
      <c r="S213" s="307"/>
      <c r="T213" s="307"/>
      <c r="U213" s="307"/>
      <c r="V213" s="307"/>
      <c r="W213" s="307"/>
      <c r="X213" s="307"/>
      <c r="Y213" s="307"/>
      <c r="Z213" s="307"/>
      <c r="AA213" s="307"/>
      <c r="AB213" s="307"/>
      <c r="AC213" s="307"/>
    </row>
    <row r="214" spans="1:29" ht="42">
      <c r="A214" s="310"/>
      <c r="B214" s="297" t="s">
        <v>213</v>
      </c>
      <c r="C214" s="298"/>
      <c r="D214" s="299"/>
      <c r="E214" s="300"/>
      <c r="F214" s="301">
        <f>F212+F213</f>
        <v>604018.1848898927</v>
      </c>
      <c r="G214" s="322"/>
      <c r="H214" s="322"/>
      <c r="I214" s="322"/>
      <c r="J214" s="307"/>
      <c r="K214" s="307"/>
      <c r="L214" s="307"/>
      <c r="M214" s="307"/>
      <c r="N214" s="307"/>
      <c r="O214" s="307"/>
      <c r="P214" s="307"/>
      <c r="Q214" s="307"/>
      <c r="R214" s="307"/>
      <c r="S214" s="307"/>
      <c r="T214" s="307"/>
      <c r="U214" s="307"/>
      <c r="V214" s="307"/>
      <c r="W214" s="307"/>
      <c r="X214" s="307"/>
      <c r="Y214" s="307"/>
      <c r="Z214" s="307"/>
      <c r="AA214" s="307"/>
      <c r="AB214" s="307"/>
      <c r="AC214" s="307"/>
    </row>
    <row r="215" spans="1:29" ht="15" customHeight="1">
      <c r="A215" s="307"/>
      <c r="B215" s="307"/>
      <c r="C215" s="307"/>
      <c r="D215" s="307"/>
      <c r="E215" s="307"/>
      <c r="F215" s="307"/>
      <c r="G215" s="307"/>
      <c r="H215" s="307"/>
      <c r="I215" s="307"/>
      <c r="J215" s="307"/>
      <c r="K215" s="307"/>
      <c r="L215" s="307"/>
      <c r="M215" s="307"/>
      <c r="N215" s="307"/>
      <c r="O215" s="307"/>
      <c r="P215" s="307"/>
      <c r="Q215" s="307"/>
      <c r="R215" s="307"/>
      <c r="S215" s="307"/>
      <c r="T215" s="307"/>
      <c r="U215" s="307"/>
      <c r="V215" s="307"/>
      <c r="W215" s="307"/>
      <c r="X215" s="307"/>
      <c r="Y215" s="307"/>
      <c r="Z215" s="307"/>
      <c r="AA215" s="307"/>
      <c r="AB215" s="307"/>
      <c r="AC215" s="307"/>
    </row>
    <row r="216" spans="1:29" ht="15" customHeight="1">
      <c r="A216" s="307"/>
      <c r="B216" s="307"/>
      <c r="C216" s="307"/>
      <c r="D216" s="307"/>
      <c r="E216" s="307"/>
      <c r="F216" s="307"/>
      <c r="G216" s="307"/>
      <c r="H216" s="307"/>
      <c r="I216" s="307"/>
      <c r="J216" s="307"/>
      <c r="K216" s="307"/>
      <c r="L216" s="307"/>
      <c r="M216" s="307"/>
      <c r="N216" s="307"/>
      <c r="O216" s="307"/>
      <c r="P216" s="307"/>
      <c r="Q216" s="307"/>
      <c r="R216" s="307"/>
      <c r="S216" s="307"/>
      <c r="T216" s="307"/>
      <c r="U216" s="307"/>
      <c r="V216" s="307"/>
      <c r="W216" s="307"/>
      <c r="X216" s="307"/>
      <c r="Y216" s="307"/>
      <c r="Z216" s="307"/>
      <c r="AA216" s="307"/>
      <c r="AB216" s="307"/>
      <c r="AC216" s="307"/>
    </row>
    <row r="217" spans="1:29" ht="15" customHeight="1">
      <c r="A217" s="307"/>
      <c r="B217" s="307"/>
      <c r="C217" s="307"/>
      <c r="D217" s="307"/>
      <c r="E217" s="307"/>
      <c r="F217" s="326"/>
      <c r="G217" s="307"/>
      <c r="H217" s="307"/>
      <c r="I217" s="307"/>
      <c r="J217" s="307"/>
      <c r="K217" s="307"/>
      <c r="L217" s="307"/>
      <c r="M217" s="307"/>
      <c r="N217" s="307"/>
      <c r="O217" s="307"/>
      <c r="P217" s="307"/>
      <c r="Q217" s="307"/>
      <c r="R217" s="307"/>
      <c r="S217" s="307"/>
      <c r="T217" s="307"/>
      <c r="U217" s="307"/>
      <c r="V217" s="307"/>
      <c r="W217" s="307"/>
      <c r="X217" s="307"/>
      <c r="Y217" s="307"/>
      <c r="Z217" s="307"/>
      <c r="AA217" s="307"/>
      <c r="AB217" s="307"/>
      <c r="AC217" s="307"/>
    </row>
    <row r="218" spans="1:29" ht="12.75" customHeight="1">
      <c r="A218" s="307"/>
      <c r="B218" s="373"/>
      <c r="C218" s="374"/>
      <c r="D218" s="374"/>
      <c r="E218" s="374"/>
      <c r="F218" s="374"/>
      <c r="G218" s="374"/>
      <c r="H218" s="374"/>
      <c r="I218" s="374"/>
      <c r="J218" s="307"/>
      <c r="K218" s="307"/>
      <c r="L218" s="307"/>
      <c r="M218" s="307"/>
      <c r="N218" s="307"/>
      <c r="O218" s="307"/>
      <c r="P218" s="307"/>
      <c r="Q218" s="307"/>
      <c r="R218" s="307"/>
      <c r="S218" s="307"/>
      <c r="T218" s="307"/>
      <c r="U218" s="307"/>
      <c r="V218" s="307"/>
      <c r="W218" s="307"/>
      <c r="X218" s="307"/>
      <c r="Y218" s="307"/>
      <c r="Z218" s="307"/>
      <c r="AA218" s="307"/>
      <c r="AB218" s="307"/>
      <c r="AC218" s="307"/>
    </row>
    <row r="219" spans="1:29" ht="12.75" customHeight="1">
      <c r="A219" s="307"/>
      <c r="B219" s="327" t="s">
        <v>214</v>
      </c>
      <c r="C219" s="322"/>
      <c r="D219" s="314"/>
      <c r="E219" s="314"/>
      <c r="F219" s="322"/>
      <c r="G219" s="322"/>
      <c r="H219" s="322"/>
      <c r="I219" s="322"/>
      <c r="J219" s="307"/>
      <c r="K219" s="307"/>
      <c r="L219" s="307"/>
      <c r="M219" s="307"/>
      <c r="N219" s="307"/>
      <c r="O219" s="307"/>
      <c r="P219" s="307"/>
      <c r="Q219" s="307"/>
      <c r="R219" s="307"/>
      <c r="S219" s="307"/>
      <c r="T219" s="307"/>
      <c r="U219" s="307"/>
      <c r="V219" s="307"/>
      <c r="W219" s="307"/>
      <c r="X219" s="307"/>
      <c r="Y219" s="307"/>
      <c r="Z219" s="307"/>
      <c r="AA219" s="307"/>
      <c r="AB219" s="307"/>
      <c r="AC219" s="307"/>
    </row>
    <row r="220" spans="1:29" ht="12.75" customHeight="1">
      <c r="A220" s="307"/>
      <c r="B220" s="327" t="s">
        <v>215</v>
      </c>
      <c r="C220" s="322"/>
      <c r="D220" s="314"/>
      <c r="E220" s="314"/>
      <c r="F220" s="322"/>
      <c r="G220" s="322"/>
      <c r="H220" s="322"/>
      <c r="I220" s="322"/>
      <c r="J220" s="307"/>
      <c r="K220" s="307"/>
      <c r="L220" s="307"/>
      <c r="M220" s="307"/>
      <c r="N220" s="307"/>
      <c r="O220" s="307"/>
      <c r="P220" s="307"/>
      <c r="Q220" s="307"/>
      <c r="R220" s="307"/>
      <c r="S220" s="307"/>
      <c r="T220" s="307"/>
      <c r="U220" s="307"/>
      <c r="V220" s="307"/>
      <c r="W220" s="307"/>
      <c r="X220" s="307"/>
      <c r="Y220" s="307"/>
      <c r="Z220" s="307"/>
      <c r="AA220" s="307"/>
      <c r="AB220" s="307"/>
      <c r="AC220" s="307"/>
    </row>
    <row r="221" spans="1:29" ht="12.75" customHeight="1">
      <c r="A221" s="307"/>
      <c r="B221" s="327" t="s">
        <v>216</v>
      </c>
      <c r="C221" s="322"/>
      <c r="D221" s="314"/>
      <c r="E221" s="314"/>
      <c r="F221" s="322"/>
      <c r="G221" s="322"/>
      <c r="H221" s="322"/>
      <c r="I221" s="322"/>
      <c r="J221" s="307"/>
      <c r="K221" s="307"/>
      <c r="L221" s="307"/>
      <c r="M221" s="307"/>
      <c r="N221" s="307"/>
      <c r="O221" s="307"/>
      <c r="P221" s="307"/>
      <c r="Q221" s="307"/>
      <c r="R221" s="307"/>
      <c r="S221" s="307"/>
      <c r="T221" s="307"/>
      <c r="U221" s="307"/>
      <c r="V221" s="307"/>
      <c r="W221" s="307"/>
      <c r="X221" s="307"/>
      <c r="Y221" s="307"/>
      <c r="Z221" s="307"/>
      <c r="AA221" s="307"/>
      <c r="AB221" s="307"/>
      <c r="AC221" s="307"/>
    </row>
    <row r="222" spans="1:29" ht="15" customHeight="1">
      <c r="A222" s="307"/>
      <c r="B222" s="307"/>
      <c r="C222" s="307"/>
      <c r="D222" s="307"/>
      <c r="E222" s="307"/>
      <c r="F222" s="307"/>
      <c r="G222" s="307"/>
      <c r="H222" s="307"/>
      <c r="I222" s="307"/>
      <c r="J222" s="307"/>
      <c r="K222" s="307"/>
      <c r="L222" s="307"/>
      <c r="M222" s="307"/>
      <c r="N222" s="307"/>
      <c r="O222" s="307"/>
      <c r="P222" s="307"/>
      <c r="Q222" s="307"/>
      <c r="R222" s="307"/>
      <c r="S222" s="307"/>
      <c r="T222" s="307"/>
      <c r="U222" s="307"/>
      <c r="V222" s="307"/>
      <c r="W222" s="307"/>
      <c r="X222" s="307"/>
      <c r="Y222" s="307"/>
      <c r="Z222" s="307"/>
      <c r="AA222" s="307"/>
      <c r="AB222" s="307"/>
      <c r="AC222" s="307"/>
    </row>
    <row r="223" spans="1:29" ht="15" customHeight="1">
      <c r="A223" s="307"/>
      <c r="B223" s="307"/>
      <c r="C223" s="307"/>
      <c r="D223" s="307"/>
      <c r="E223" s="307"/>
      <c r="F223" s="307"/>
      <c r="G223" s="307"/>
      <c r="H223" s="307"/>
      <c r="I223" s="307"/>
      <c r="J223" s="307"/>
      <c r="K223" s="307"/>
      <c r="L223" s="307"/>
      <c r="M223" s="307"/>
      <c r="N223" s="307"/>
      <c r="O223" s="307"/>
      <c r="P223" s="307"/>
      <c r="Q223" s="307"/>
      <c r="R223" s="307"/>
      <c r="S223" s="307"/>
      <c r="T223" s="307"/>
      <c r="U223" s="307"/>
      <c r="V223" s="307"/>
      <c r="W223" s="307"/>
      <c r="X223" s="307"/>
      <c r="Y223" s="307"/>
      <c r="Z223" s="307"/>
      <c r="AA223" s="307"/>
      <c r="AB223" s="307"/>
      <c r="AC223" s="307"/>
    </row>
    <row r="224" spans="1:29" ht="15" customHeight="1">
      <c r="A224" s="307"/>
      <c r="B224" s="307"/>
      <c r="C224" s="307"/>
      <c r="D224" s="307"/>
      <c r="E224" s="307"/>
      <c r="F224" s="307"/>
      <c r="G224" s="307"/>
      <c r="H224" s="307"/>
      <c r="I224" s="307"/>
      <c r="J224" s="307"/>
      <c r="K224" s="307"/>
      <c r="L224" s="307"/>
      <c r="M224" s="307"/>
      <c r="N224" s="307"/>
      <c r="O224" s="307"/>
      <c r="P224" s="307"/>
      <c r="Q224" s="307"/>
      <c r="R224" s="307"/>
      <c r="S224" s="307"/>
      <c r="T224" s="307"/>
      <c r="U224" s="307"/>
      <c r="V224" s="307"/>
      <c r="W224" s="307"/>
      <c r="X224" s="307"/>
      <c r="Y224" s="307"/>
      <c r="Z224" s="307"/>
      <c r="AA224" s="307"/>
      <c r="AB224" s="307"/>
      <c r="AC224" s="307"/>
    </row>
    <row r="225" spans="1:29" ht="15" customHeight="1">
      <c r="A225" s="307"/>
      <c r="B225" s="307"/>
      <c r="C225" s="307"/>
      <c r="D225" s="307"/>
      <c r="E225" s="307"/>
      <c r="F225" s="307"/>
      <c r="G225" s="307"/>
      <c r="H225" s="307"/>
      <c r="I225" s="307"/>
      <c r="J225" s="307"/>
      <c r="K225" s="307"/>
      <c r="L225" s="307"/>
      <c r="M225" s="307"/>
      <c r="N225" s="307"/>
      <c r="O225" s="307"/>
      <c r="P225" s="307"/>
      <c r="Q225" s="307"/>
      <c r="R225" s="307"/>
      <c r="S225" s="307"/>
      <c r="T225" s="307"/>
      <c r="U225" s="307"/>
      <c r="V225" s="307"/>
      <c r="W225" s="307"/>
      <c r="X225" s="307"/>
      <c r="Y225" s="307"/>
      <c r="Z225" s="307"/>
      <c r="AA225" s="307"/>
      <c r="AB225" s="307"/>
      <c r="AC225" s="307"/>
    </row>
    <row r="226" spans="1:29" ht="15" customHeight="1">
      <c r="A226" s="307"/>
      <c r="B226" s="307"/>
      <c r="C226" s="307"/>
      <c r="D226" s="307"/>
      <c r="E226" s="307"/>
      <c r="F226" s="307"/>
      <c r="G226" s="307"/>
      <c r="H226" s="307"/>
      <c r="I226" s="307"/>
      <c r="J226" s="307"/>
      <c r="K226" s="307"/>
      <c r="L226" s="307"/>
      <c r="M226" s="307"/>
      <c r="N226" s="307"/>
      <c r="O226" s="307"/>
      <c r="P226" s="307"/>
      <c r="Q226" s="307"/>
      <c r="R226" s="307"/>
      <c r="S226" s="307"/>
      <c r="T226" s="307"/>
      <c r="U226" s="307"/>
      <c r="V226" s="307"/>
      <c r="W226" s="307"/>
      <c r="X226" s="307"/>
      <c r="Y226" s="307"/>
      <c r="Z226" s="307"/>
      <c r="AA226" s="307"/>
      <c r="AB226" s="307"/>
      <c r="AC226" s="307"/>
    </row>
    <row r="227" spans="1:29" ht="15" customHeight="1">
      <c r="A227" s="307"/>
      <c r="B227" s="307"/>
      <c r="C227" s="307"/>
      <c r="D227" s="307"/>
      <c r="E227" s="307"/>
      <c r="F227" s="307"/>
      <c r="G227" s="307"/>
      <c r="H227" s="307"/>
      <c r="I227" s="307"/>
      <c r="J227" s="307"/>
      <c r="K227" s="307"/>
      <c r="L227" s="307"/>
      <c r="M227" s="307"/>
      <c r="N227" s="307"/>
      <c r="O227" s="307"/>
      <c r="P227" s="307"/>
      <c r="Q227" s="307"/>
      <c r="R227" s="307"/>
      <c r="S227" s="307"/>
      <c r="T227" s="307"/>
      <c r="U227" s="307"/>
      <c r="V227" s="307"/>
      <c r="W227" s="307"/>
      <c r="X227" s="307"/>
      <c r="Y227" s="307"/>
      <c r="Z227" s="307"/>
      <c r="AA227" s="307"/>
      <c r="AB227" s="307"/>
      <c r="AC227" s="307"/>
    </row>
    <row r="228" spans="1:29" ht="15" customHeight="1">
      <c r="A228" s="307"/>
      <c r="B228" s="307"/>
      <c r="C228" s="307"/>
      <c r="D228" s="307"/>
      <c r="E228" s="307"/>
      <c r="F228" s="307"/>
      <c r="G228" s="307"/>
      <c r="H228" s="307"/>
      <c r="I228" s="307"/>
      <c r="J228" s="307"/>
      <c r="K228" s="307"/>
      <c r="L228" s="307"/>
      <c r="M228" s="307"/>
      <c r="N228" s="307"/>
      <c r="O228" s="307"/>
      <c r="P228" s="307"/>
      <c r="Q228" s="307"/>
      <c r="R228" s="307"/>
      <c r="S228" s="307"/>
      <c r="T228" s="307"/>
      <c r="U228" s="307"/>
      <c r="V228" s="307"/>
      <c r="W228" s="307"/>
      <c r="X228" s="307"/>
      <c r="Y228" s="307"/>
      <c r="Z228" s="307"/>
      <c r="AA228" s="307"/>
      <c r="AB228" s="307"/>
      <c r="AC228" s="307"/>
    </row>
    <row r="229" spans="1:29" ht="15" customHeight="1">
      <c r="A229" s="307"/>
      <c r="B229" s="307"/>
      <c r="C229" s="307"/>
      <c r="D229" s="307"/>
      <c r="E229" s="307"/>
      <c r="F229" s="307"/>
      <c r="G229" s="307"/>
      <c r="H229" s="307"/>
      <c r="I229" s="307"/>
      <c r="J229" s="307"/>
      <c r="K229" s="307"/>
      <c r="L229" s="307"/>
      <c r="M229" s="307"/>
      <c r="N229" s="307"/>
      <c r="O229" s="307"/>
      <c r="P229" s="307"/>
      <c r="Q229" s="307"/>
      <c r="R229" s="307"/>
      <c r="S229" s="307"/>
      <c r="T229" s="307"/>
      <c r="U229" s="307"/>
      <c r="V229" s="307"/>
      <c r="W229" s="307"/>
      <c r="X229" s="307"/>
      <c r="Y229" s="307"/>
      <c r="Z229" s="307"/>
      <c r="AA229" s="307"/>
      <c r="AB229" s="307"/>
      <c r="AC229" s="307"/>
    </row>
    <row r="230" spans="1:29" ht="15" customHeight="1">
      <c r="A230" s="307"/>
      <c r="B230" s="307"/>
      <c r="C230" s="307"/>
      <c r="D230" s="307"/>
      <c r="E230" s="307"/>
      <c r="F230" s="307"/>
      <c r="G230" s="307"/>
      <c r="H230" s="307"/>
      <c r="I230" s="307"/>
      <c r="J230" s="307"/>
      <c r="K230" s="307"/>
      <c r="L230" s="307"/>
      <c r="M230" s="307"/>
      <c r="N230" s="307"/>
      <c r="O230" s="307"/>
      <c r="P230" s="307"/>
      <c r="Q230" s="307"/>
      <c r="R230" s="307"/>
      <c r="S230" s="307"/>
      <c r="T230" s="307"/>
      <c r="U230" s="307"/>
      <c r="V230" s="307"/>
      <c r="W230" s="307"/>
      <c r="X230" s="307"/>
      <c r="Y230" s="307"/>
      <c r="Z230" s="307"/>
      <c r="AA230" s="307"/>
      <c r="AB230" s="307"/>
      <c r="AC230" s="307"/>
    </row>
    <row r="231" spans="1:29" ht="15" customHeight="1">
      <c r="A231" s="307"/>
      <c r="B231" s="307"/>
      <c r="C231" s="307"/>
      <c r="D231" s="307"/>
      <c r="E231" s="307"/>
      <c r="F231" s="307"/>
      <c r="G231" s="307"/>
      <c r="H231" s="307"/>
      <c r="I231" s="307"/>
      <c r="J231" s="307"/>
      <c r="K231" s="307"/>
      <c r="L231" s="307"/>
      <c r="M231" s="307"/>
      <c r="N231" s="307"/>
      <c r="O231" s="307"/>
      <c r="P231" s="307"/>
      <c r="Q231" s="307"/>
      <c r="R231" s="307"/>
      <c r="S231" s="307"/>
      <c r="T231" s="307"/>
      <c r="U231" s="307"/>
      <c r="V231" s="307"/>
      <c r="W231" s="307"/>
      <c r="X231" s="307"/>
      <c r="Y231" s="307"/>
      <c r="Z231" s="307"/>
      <c r="AA231" s="307"/>
      <c r="AB231" s="307"/>
      <c r="AC231" s="307"/>
    </row>
    <row r="232" spans="1:29" ht="15" customHeight="1">
      <c r="A232" s="307"/>
      <c r="B232" s="307"/>
      <c r="C232" s="307"/>
      <c r="D232" s="307"/>
      <c r="E232" s="307"/>
      <c r="F232" s="307"/>
      <c r="G232" s="307"/>
      <c r="H232" s="307"/>
      <c r="I232" s="307"/>
      <c r="J232" s="307"/>
      <c r="K232" s="307"/>
      <c r="L232" s="307"/>
      <c r="M232" s="307"/>
      <c r="N232" s="307"/>
      <c r="O232" s="307"/>
      <c r="P232" s="307"/>
      <c r="Q232" s="307"/>
      <c r="R232" s="307"/>
      <c r="S232" s="307"/>
      <c r="T232" s="307"/>
      <c r="U232" s="307"/>
      <c r="V232" s="307"/>
      <c r="W232" s="307"/>
      <c r="X232" s="307"/>
      <c r="Y232" s="307"/>
      <c r="Z232" s="307"/>
      <c r="AA232" s="307"/>
      <c r="AB232" s="307"/>
      <c r="AC232" s="307"/>
    </row>
    <row r="233" spans="1:29" ht="15" customHeight="1">
      <c r="A233" s="307"/>
      <c r="B233" s="307"/>
      <c r="C233" s="307"/>
      <c r="D233" s="307"/>
      <c r="E233" s="307"/>
      <c r="F233" s="307"/>
      <c r="G233" s="307"/>
      <c r="H233" s="307"/>
      <c r="I233" s="307"/>
      <c r="J233" s="307"/>
      <c r="K233" s="307"/>
      <c r="L233" s="307"/>
      <c r="M233" s="307"/>
      <c r="N233" s="307"/>
      <c r="O233" s="307"/>
      <c r="P233" s="307"/>
      <c r="Q233" s="307"/>
      <c r="R233" s="307"/>
      <c r="S233" s="307"/>
      <c r="T233" s="307"/>
      <c r="U233" s="307"/>
      <c r="V233" s="307"/>
      <c r="W233" s="307"/>
      <c r="X233" s="307"/>
      <c r="Y233" s="307"/>
      <c r="Z233" s="307"/>
      <c r="AA233" s="307"/>
      <c r="AB233" s="307"/>
      <c r="AC233" s="307"/>
    </row>
    <row r="234" spans="1:29" ht="15" customHeight="1">
      <c r="A234" s="307"/>
      <c r="B234" s="307"/>
      <c r="C234" s="307"/>
      <c r="D234" s="307"/>
      <c r="E234" s="307"/>
      <c r="F234" s="307"/>
      <c r="G234" s="307"/>
      <c r="H234" s="307"/>
      <c r="I234" s="307"/>
      <c r="J234" s="307"/>
      <c r="K234" s="307"/>
      <c r="L234" s="307"/>
      <c r="M234" s="307"/>
      <c r="N234" s="307"/>
      <c r="O234" s="307"/>
      <c r="P234" s="307"/>
      <c r="Q234" s="307"/>
      <c r="R234" s="307"/>
      <c r="S234" s="307"/>
      <c r="T234" s="307"/>
      <c r="U234" s="307"/>
      <c r="V234" s="307"/>
      <c r="W234" s="307"/>
      <c r="X234" s="307"/>
      <c r="Y234" s="307"/>
      <c r="Z234" s="307"/>
      <c r="AA234" s="307"/>
      <c r="AB234" s="307"/>
      <c r="AC234" s="307"/>
    </row>
    <row r="235" spans="1:29" ht="15" customHeight="1">
      <c r="A235" s="307"/>
      <c r="B235" s="307"/>
      <c r="C235" s="307"/>
      <c r="D235" s="307"/>
      <c r="E235" s="307"/>
      <c r="F235" s="307"/>
      <c r="G235" s="307"/>
      <c r="H235" s="307"/>
      <c r="I235" s="307"/>
      <c r="J235" s="307"/>
      <c r="K235" s="307"/>
      <c r="L235" s="307"/>
      <c r="M235" s="307"/>
      <c r="N235" s="307"/>
      <c r="O235" s="307"/>
      <c r="P235" s="307"/>
      <c r="Q235" s="307"/>
      <c r="R235" s="307"/>
      <c r="S235" s="307"/>
      <c r="T235" s="307"/>
      <c r="U235" s="307"/>
      <c r="V235" s="307"/>
      <c r="W235" s="307"/>
      <c r="X235" s="307"/>
      <c r="Y235" s="307"/>
      <c r="Z235" s="307"/>
      <c r="AA235" s="307"/>
      <c r="AB235" s="307"/>
      <c r="AC235" s="307"/>
    </row>
    <row r="236" spans="1:29" ht="15" customHeight="1">
      <c r="A236" s="307"/>
      <c r="B236" s="307"/>
      <c r="C236" s="307"/>
      <c r="D236" s="307"/>
      <c r="E236" s="307"/>
      <c r="F236" s="307"/>
      <c r="G236" s="307"/>
      <c r="H236" s="307"/>
      <c r="I236" s="307"/>
      <c r="J236" s="307"/>
      <c r="K236" s="307"/>
      <c r="L236" s="307"/>
      <c r="M236" s="307"/>
      <c r="N236" s="307"/>
      <c r="O236" s="307"/>
      <c r="P236" s="307"/>
      <c r="Q236" s="307"/>
      <c r="R236" s="307"/>
      <c r="S236" s="307"/>
      <c r="T236" s="307"/>
      <c r="U236" s="307"/>
      <c r="V236" s="307"/>
      <c r="W236" s="307"/>
      <c r="X236" s="307"/>
      <c r="Y236" s="307"/>
      <c r="Z236" s="307"/>
      <c r="AA236" s="307"/>
      <c r="AB236" s="307"/>
      <c r="AC236" s="307"/>
    </row>
    <row r="237" spans="1:29" ht="15" customHeight="1">
      <c r="A237" s="307"/>
      <c r="B237" s="307"/>
      <c r="C237" s="307"/>
      <c r="D237" s="307"/>
      <c r="E237" s="307"/>
      <c r="F237" s="307"/>
      <c r="G237" s="307"/>
      <c r="H237" s="307"/>
      <c r="I237" s="307"/>
      <c r="J237" s="307"/>
      <c r="K237" s="307"/>
      <c r="L237" s="307"/>
      <c r="M237" s="307"/>
      <c r="N237" s="307"/>
      <c r="O237" s="307"/>
      <c r="P237" s="307"/>
      <c r="Q237" s="307"/>
      <c r="R237" s="307"/>
      <c r="S237" s="307"/>
      <c r="T237" s="307"/>
      <c r="U237" s="307"/>
      <c r="V237" s="307"/>
      <c r="W237" s="307"/>
      <c r="X237" s="307"/>
      <c r="Y237" s="307"/>
      <c r="Z237" s="307"/>
      <c r="AA237" s="307"/>
      <c r="AB237" s="307"/>
      <c r="AC237" s="307"/>
    </row>
    <row r="238" spans="1:29" ht="15" customHeight="1">
      <c r="A238" s="307"/>
      <c r="B238" s="307"/>
      <c r="C238" s="307"/>
      <c r="D238" s="307"/>
      <c r="E238" s="307"/>
      <c r="F238" s="307"/>
      <c r="G238" s="307"/>
      <c r="H238" s="307"/>
      <c r="I238" s="307"/>
      <c r="J238" s="307"/>
      <c r="K238" s="307"/>
      <c r="L238" s="307"/>
      <c r="M238" s="307"/>
      <c r="N238" s="307"/>
      <c r="O238" s="307"/>
      <c r="P238" s="307"/>
      <c r="Q238" s="307"/>
      <c r="R238" s="307"/>
      <c r="S238" s="307"/>
      <c r="T238" s="307"/>
      <c r="U238" s="307"/>
      <c r="V238" s="307"/>
      <c r="W238" s="307"/>
      <c r="X238" s="307"/>
      <c r="Y238" s="307"/>
      <c r="Z238" s="307"/>
      <c r="AA238" s="307"/>
      <c r="AB238" s="307"/>
      <c r="AC238" s="307"/>
    </row>
    <row r="239" spans="1:29" ht="15" customHeight="1">
      <c r="A239" s="307"/>
      <c r="B239" s="307"/>
      <c r="C239" s="307"/>
      <c r="D239" s="307"/>
      <c r="E239" s="307"/>
      <c r="F239" s="307"/>
      <c r="G239" s="307"/>
      <c r="H239" s="307"/>
      <c r="I239" s="307"/>
      <c r="J239" s="307"/>
      <c r="K239" s="307"/>
      <c r="L239" s="307"/>
      <c r="M239" s="307"/>
      <c r="N239" s="307"/>
      <c r="O239" s="307"/>
      <c r="P239" s="307"/>
      <c r="Q239" s="307"/>
      <c r="R239" s="307"/>
      <c r="S239" s="307"/>
      <c r="T239" s="307"/>
      <c r="U239" s="307"/>
      <c r="V239" s="307"/>
      <c r="W239" s="307"/>
      <c r="X239" s="307"/>
      <c r="Y239" s="307"/>
      <c r="Z239" s="307"/>
      <c r="AA239" s="307"/>
      <c r="AB239" s="307"/>
      <c r="AC239" s="307"/>
    </row>
  </sheetData>
  <mergeCells count="15">
    <mergeCell ref="A160:A161"/>
    <mergeCell ref="A162:A163"/>
    <mergeCell ref="B218:I218"/>
    <mergeCell ref="A24:A25"/>
    <mergeCell ref="A30:A39"/>
    <mergeCell ref="A41:A48"/>
    <mergeCell ref="A58:A60"/>
    <mergeCell ref="A123:A129"/>
    <mergeCell ref="A135:A136"/>
    <mergeCell ref="A22:A23"/>
    <mergeCell ref="A13:A14"/>
    <mergeCell ref="B13:B14"/>
    <mergeCell ref="I13:I14"/>
    <mergeCell ref="A18:A19"/>
    <mergeCell ref="A20:A21"/>
  </mergeCells>
  <pageMargins left="0.7" right="0.7" top="0.75" bottom="0.75" header="0" footer="0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C615-1BDA-4F86-AD50-1C120B490CE5}">
  <sheetPr>
    <tabColor theme="4" tint="0.39997558519241921"/>
  </sheetPr>
  <dimension ref="A1:I92"/>
  <sheetViews>
    <sheetView showGridLines="0" workbookViewId="0">
      <selection activeCell="B47" sqref="B47"/>
    </sheetView>
  </sheetViews>
  <sheetFormatPr defaultRowHeight="12.75"/>
  <cols>
    <col min="1" max="1" width="22.42578125" customWidth="1"/>
    <col min="2" max="2" width="18.85546875" customWidth="1"/>
    <col min="3" max="3" width="12" customWidth="1"/>
    <col min="4" max="4" width="12.28515625" customWidth="1"/>
    <col min="5" max="5" width="18" customWidth="1"/>
    <col min="6" max="6" width="17.85546875" customWidth="1"/>
    <col min="7" max="8" width="11" customWidth="1"/>
    <col min="9" max="9" width="22.7109375" customWidth="1"/>
  </cols>
  <sheetData>
    <row r="1" spans="1:9" ht="94.5">
      <c r="A1" s="143" t="s">
        <v>231</v>
      </c>
      <c r="B1" s="144" t="s">
        <v>232</v>
      </c>
      <c r="C1" s="144" t="s">
        <v>233</v>
      </c>
      <c r="D1" s="144" t="s">
        <v>234</v>
      </c>
      <c r="E1" s="144" t="s">
        <v>235</v>
      </c>
      <c r="F1" s="144" t="s">
        <v>236</v>
      </c>
      <c r="G1" s="144" t="s">
        <v>237</v>
      </c>
      <c r="H1" s="144" t="s">
        <v>238</v>
      </c>
      <c r="I1" s="144" t="s">
        <v>239</v>
      </c>
    </row>
    <row r="2" spans="1:9" ht="17.25">
      <c r="A2" s="383" t="s">
        <v>240</v>
      </c>
      <c r="B2" s="148" t="s">
        <v>241</v>
      </c>
      <c r="C2" s="148">
        <v>86</v>
      </c>
      <c r="D2" s="155">
        <v>46074</v>
      </c>
      <c r="E2" s="148" t="s">
        <v>242</v>
      </c>
      <c r="F2" s="148" t="s">
        <v>243</v>
      </c>
      <c r="G2" s="149">
        <v>0.3298611111111111</v>
      </c>
      <c r="H2" s="149">
        <v>0.49652777777777779</v>
      </c>
      <c r="I2" s="150"/>
    </row>
    <row r="3" spans="1:9" ht="17.25">
      <c r="A3" s="383"/>
      <c r="B3" s="148" t="s">
        <v>241</v>
      </c>
      <c r="C3" s="148">
        <v>8490</v>
      </c>
      <c r="D3" s="155">
        <v>46074</v>
      </c>
      <c r="E3" s="148" t="s">
        <v>243</v>
      </c>
      <c r="F3" s="148" t="s">
        <v>17</v>
      </c>
      <c r="G3" s="149">
        <v>0.58333333333333337</v>
      </c>
      <c r="H3" s="149">
        <v>0.64930555555555558</v>
      </c>
      <c r="I3" s="150"/>
    </row>
    <row r="4" spans="1:9" ht="17.25">
      <c r="A4" s="383"/>
      <c r="B4" s="148" t="s">
        <v>241</v>
      </c>
      <c r="C4" s="148">
        <v>9747</v>
      </c>
      <c r="D4" s="155">
        <v>46079</v>
      </c>
      <c r="E4" s="148" t="s">
        <v>17</v>
      </c>
      <c r="F4" s="148" t="s">
        <v>243</v>
      </c>
      <c r="G4" s="149">
        <v>0.75</v>
      </c>
      <c r="H4" s="149">
        <v>0.8125</v>
      </c>
      <c r="I4" s="150"/>
    </row>
    <row r="5" spans="1:9" ht="15" customHeight="1">
      <c r="A5" s="383"/>
      <c r="B5" s="148" t="s">
        <v>241</v>
      </c>
      <c r="C5" s="148">
        <v>85</v>
      </c>
      <c r="D5" s="155">
        <v>46079</v>
      </c>
      <c r="E5" s="148" t="s">
        <v>243</v>
      </c>
      <c r="F5" s="148" t="s">
        <v>244</v>
      </c>
      <c r="G5" s="149">
        <v>0.90625</v>
      </c>
      <c r="H5" s="149" t="s">
        <v>245</v>
      </c>
      <c r="I5" s="151"/>
    </row>
    <row r="6" spans="1:9">
      <c r="A6" s="145" t="s">
        <v>246</v>
      </c>
      <c r="B6" s="152"/>
      <c r="C6" s="152"/>
      <c r="D6" s="152"/>
      <c r="E6" s="152"/>
      <c r="F6" s="152"/>
      <c r="G6" s="152"/>
      <c r="H6" s="152"/>
      <c r="I6" s="153"/>
    </row>
    <row r="7" spans="1:9" ht="17.25">
      <c r="A7" s="381" t="s">
        <v>247</v>
      </c>
      <c r="B7" s="148" t="s">
        <v>248</v>
      </c>
      <c r="C7" s="148">
        <v>750</v>
      </c>
      <c r="D7" s="155">
        <v>46074</v>
      </c>
      <c r="E7" s="148" t="s">
        <v>247</v>
      </c>
      <c r="F7" s="148" t="s">
        <v>17</v>
      </c>
      <c r="G7" s="149">
        <v>0.39583333333333331</v>
      </c>
      <c r="H7" s="149">
        <v>0.60416666666666663</v>
      </c>
      <c r="I7" s="150"/>
    </row>
    <row r="8" spans="1:9" ht="17.25">
      <c r="A8" s="381"/>
      <c r="B8" s="148" t="s">
        <v>248</v>
      </c>
      <c r="C8" s="148">
        <v>751</v>
      </c>
      <c r="D8" s="155">
        <v>46080</v>
      </c>
      <c r="E8" s="148" t="s">
        <v>17</v>
      </c>
      <c r="F8" s="148" t="s">
        <v>247</v>
      </c>
      <c r="G8" s="149">
        <v>0.66666666666666663</v>
      </c>
      <c r="H8" s="149">
        <v>0.80208333333333337</v>
      </c>
      <c r="I8" s="154"/>
    </row>
    <row r="9" spans="1:9">
      <c r="A9" s="145" t="s">
        <v>246</v>
      </c>
      <c r="B9" s="152"/>
      <c r="C9" s="152"/>
      <c r="D9" s="152"/>
      <c r="E9" s="152"/>
      <c r="F9" s="152"/>
      <c r="G9" s="152"/>
      <c r="H9" s="152"/>
      <c r="I9" s="153"/>
    </row>
    <row r="10" spans="1:9" ht="17.25" customHeight="1">
      <c r="A10" s="383" t="s">
        <v>249</v>
      </c>
      <c r="B10" s="148" t="s">
        <v>250</v>
      </c>
      <c r="C10" s="148">
        <v>3837</v>
      </c>
      <c r="D10" s="155">
        <v>46075</v>
      </c>
      <c r="E10" s="148" t="s">
        <v>251</v>
      </c>
      <c r="F10" s="148" t="s">
        <v>244</v>
      </c>
      <c r="G10" s="149">
        <v>0.19444444444444445</v>
      </c>
      <c r="H10" s="149">
        <v>0.24652777777777779</v>
      </c>
      <c r="I10" s="150"/>
    </row>
    <row r="11" spans="1:9" ht="17.25">
      <c r="A11" s="383"/>
      <c r="B11" s="148" t="s">
        <v>250</v>
      </c>
      <c r="C11" s="148">
        <v>8098</v>
      </c>
      <c r="D11" s="155">
        <v>46075</v>
      </c>
      <c r="E11" s="148" t="s">
        <v>242</v>
      </c>
      <c r="F11" s="148" t="s">
        <v>252</v>
      </c>
      <c r="G11" s="149">
        <v>0.3125</v>
      </c>
      <c r="H11" s="149">
        <v>0.44444444444444442</v>
      </c>
      <c r="I11" s="150"/>
    </row>
    <row r="12" spans="1:9" ht="17.25">
      <c r="A12" s="383"/>
      <c r="B12" s="148" t="s">
        <v>250</v>
      </c>
      <c r="C12" s="148">
        <v>2390</v>
      </c>
      <c r="D12" s="155">
        <v>46075</v>
      </c>
      <c r="E12" s="148" t="s">
        <v>252</v>
      </c>
      <c r="F12" s="148" t="s">
        <v>17</v>
      </c>
      <c r="G12" s="149">
        <v>0.51736111111111116</v>
      </c>
      <c r="H12" s="149">
        <v>0.67708333333333337</v>
      </c>
      <c r="I12" s="150"/>
    </row>
    <row r="13" spans="1:9" ht="17.25">
      <c r="A13" s="383"/>
      <c r="B13" s="148" t="s">
        <v>250</v>
      </c>
      <c r="C13" s="148">
        <v>4121</v>
      </c>
      <c r="D13" s="155">
        <v>46079</v>
      </c>
      <c r="E13" s="148" t="s">
        <v>17</v>
      </c>
      <c r="F13" s="148" t="s">
        <v>243</v>
      </c>
      <c r="G13" s="149">
        <v>0.84722222222222221</v>
      </c>
      <c r="H13" s="149">
        <v>0.91319444444444442</v>
      </c>
      <c r="I13" s="150"/>
    </row>
    <row r="14" spans="1:9" ht="17.25">
      <c r="A14" s="383"/>
      <c r="B14" s="148" t="s">
        <v>250</v>
      </c>
      <c r="C14" s="148">
        <v>8185</v>
      </c>
      <c r="D14" s="155">
        <v>46079</v>
      </c>
      <c r="E14" s="148" t="s">
        <v>243</v>
      </c>
      <c r="F14" s="148" t="s">
        <v>253</v>
      </c>
      <c r="G14" s="149">
        <v>0.99652777777777779</v>
      </c>
      <c r="H14" s="149" t="s">
        <v>254</v>
      </c>
      <c r="I14" s="150"/>
    </row>
    <row r="15" spans="1:9" ht="17.25">
      <c r="A15" s="383"/>
      <c r="B15" s="148" t="s">
        <v>250</v>
      </c>
      <c r="C15" s="148">
        <v>3964</v>
      </c>
      <c r="D15" s="155">
        <v>46080</v>
      </c>
      <c r="E15" s="148" t="s">
        <v>242</v>
      </c>
      <c r="F15" s="148" t="s">
        <v>251</v>
      </c>
      <c r="G15" s="149">
        <v>0.66319444444444442</v>
      </c>
      <c r="H15" s="149">
        <v>0.71180555555555558</v>
      </c>
      <c r="I15" s="154"/>
    </row>
    <row r="16" spans="1:9">
      <c r="A16" s="145" t="s">
        <v>246</v>
      </c>
      <c r="B16" s="152"/>
      <c r="C16" s="152"/>
      <c r="D16" s="152"/>
      <c r="E16" s="152"/>
      <c r="F16" s="152"/>
      <c r="G16" s="152"/>
      <c r="H16" s="152"/>
      <c r="I16" s="153"/>
    </row>
    <row r="17" spans="1:9" ht="17.25">
      <c r="A17" s="380" t="s">
        <v>240</v>
      </c>
      <c r="B17" s="148" t="s">
        <v>241</v>
      </c>
      <c r="C17" s="148">
        <v>86</v>
      </c>
      <c r="D17" s="155">
        <v>46075</v>
      </c>
      <c r="E17" s="148" t="s">
        <v>242</v>
      </c>
      <c r="F17" s="148" t="s">
        <v>243</v>
      </c>
      <c r="G17" s="149">
        <v>0.3298611111111111</v>
      </c>
      <c r="H17" s="149">
        <v>0.49652777777777779</v>
      </c>
      <c r="I17" s="150"/>
    </row>
    <row r="18" spans="1:9" ht="17.25">
      <c r="A18" s="380"/>
      <c r="B18" s="148" t="s">
        <v>241</v>
      </c>
      <c r="C18" s="148">
        <v>8490</v>
      </c>
      <c r="D18" s="155">
        <v>46075</v>
      </c>
      <c r="E18" s="148" t="s">
        <v>243</v>
      </c>
      <c r="F18" s="148" t="s">
        <v>17</v>
      </c>
      <c r="G18" s="149">
        <v>0.58333333333333337</v>
      </c>
      <c r="H18" s="149">
        <v>0.64930555555555558</v>
      </c>
      <c r="I18" s="150"/>
    </row>
    <row r="19" spans="1:9" ht="17.25">
      <c r="A19" s="380"/>
      <c r="B19" s="148" t="s">
        <v>241</v>
      </c>
      <c r="C19" s="148">
        <v>9747</v>
      </c>
      <c r="D19" s="155">
        <v>46079</v>
      </c>
      <c r="E19" s="148" t="s">
        <v>17</v>
      </c>
      <c r="F19" s="148" t="s">
        <v>243</v>
      </c>
      <c r="G19" s="149">
        <v>0.75</v>
      </c>
      <c r="H19" s="149">
        <v>0.8125</v>
      </c>
      <c r="I19" s="150"/>
    </row>
    <row r="20" spans="1:9" ht="17.25">
      <c r="A20" s="380"/>
      <c r="B20" s="148" t="s">
        <v>241</v>
      </c>
      <c r="C20" s="148">
        <v>85</v>
      </c>
      <c r="D20" s="155">
        <v>46079</v>
      </c>
      <c r="E20" s="148" t="s">
        <v>243</v>
      </c>
      <c r="F20" s="148" t="s">
        <v>244</v>
      </c>
      <c r="G20" s="149">
        <v>0.90625</v>
      </c>
      <c r="H20" s="149" t="s">
        <v>245</v>
      </c>
      <c r="I20" s="150"/>
    </row>
    <row r="21" spans="1:9">
      <c r="A21" s="145" t="s">
        <v>246</v>
      </c>
      <c r="B21" s="152"/>
      <c r="C21" s="152"/>
      <c r="D21" s="152"/>
      <c r="E21" s="152"/>
      <c r="F21" s="152"/>
      <c r="G21" s="152"/>
      <c r="H21" s="152"/>
      <c r="I21" s="153"/>
    </row>
    <row r="22" spans="1:9" ht="17.25">
      <c r="A22" s="383" t="s">
        <v>255</v>
      </c>
      <c r="B22" s="148" t="s">
        <v>241</v>
      </c>
      <c r="C22" s="148">
        <v>98</v>
      </c>
      <c r="D22" s="155">
        <v>46075</v>
      </c>
      <c r="E22" s="148" t="s">
        <v>19</v>
      </c>
      <c r="F22" s="148" t="s">
        <v>243</v>
      </c>
      <c r="G22" s="149">
        <v>0.3125</v>
      </c>
      <c r="H22" s="149">
        <v>0.49305555555555558</v>
      </c>
      <c r="I22" s="150"/>
    </row>
    <row r="23" spans="1:9" ht="17.25">
      <c r="A23" s="383"/>
      <c r="B23" s="148" t="s">
        <v>241</v>
      </c>
      <c r="C23" s="148">
        <v>8490</v>
      </c>
      <c r="D23" s="155">
        <v>46075</v>
      </c>
      <c r="E23" s="148" t="s">
        <v>243</v>
      </c>
      <c r="F23" s="148" t="s">
        <v>17</v>
      </c>
      <c r="G23" s="149">
        <v>0.58333333333333337</v>
      </c>
      <c r="H23" s="149">
        <v>0.64930555555555558</v>
      </c>
      <c r="I23" s="150"/>
    </row>
    <row r="24" spans="1:9" ht="17.25">
      <c r="A24" s="383"/>
      <c r="B24" s="148" t="s">
        <v>241</v>
      </c>
      <c r="C24" s="148">
        <v>9747</v>
      </c>
      <c r="D24" s="155">
        <v>46079</v>
      </c>
      <c r="E24" s="148" t="s">
        <v>17</v>
      </c>
      <c r="F24" s="148" t="s">
        <v>243</v>
      </c>
      <c r="G24" s="149">
        <v>0.75</v>
      </c>
      <c r="H24" s="149">
        <v>0.8125</v>
      </c>
      <c r="I24" s="150"/>
    </row>
    <row r="25" spans="1:9" ht="17.25">
      <c r="A25" s="383"/>
      <c r="B25" s="148" t="s">
        <v>241</v>
      </c>
      <c r="C25" s="148">
        <v>97</v>
      </c>
      <c r="D25" s="155">
        <v>46079</v>
      </c>
      <c r="E25" s="148" t="s">
        <v>243</v>
      </c>
      <c r="F25" s="148" t="s">
        <v>19</v>
      </c>
      <c r="G25" s="149">
        <v>0.90625</v>
      </c>
      <c r="H25" s="149" t="s">
        <v>256</v>
      </c>
      <c r="I25" s="154"/>
    </row>
    <row r="26" spans="1:9">
      <c r="A26" s="145"/>
      <c r="B26" s="152"/>
      <c r="C26" s="152"/>
      <c r="D26" s="152"/>
      <c r="E26" s="152"/>
      <c r="F26" s="152"/>
      <c r="G26" s="152"/>
      <c r="H26" s="152"/>
      <c r="I26" s="153"/>
    </row>
    <row r="27" spans="1:9" ht="17.25">
      <c r="A27" s="381" t="s">
        <v>243</v>
      </c>
      <c r="B27" s="148" t="s">
        <v>241</v>
      </c>
      <c r="C27" s="148">
        <v>9758</v>
      </c>
      <c r="D27" s="155">
        <v>46075</v>
      </c>
      <c r="E27" s="148" t="s">
        <v>243</v>
      </c>
      <c r="F27" s="148" t="s">
        <v>17</v>
      </c>
      <c r="G27" s="149">
        <v>0.4548611111111111</v>
      </c>
      <c r="H27" s="149">
        <v>0.51736111111111116</v>
      </c>
      <c r="I27" s="150"/>
    </row>
    <row r="28" spans="1:9" ht="17.25">
      <c r="A28" s="381"/>
      <c r="B28" s="148" t="s">
        <v>241</v>
      </c>
      <c r="C28" s="148">
        <v>9747</v>
      </c>
      <c r="D28" s="155">
        <v>46079</v>
      </c>
      <c r="E28" s="148" t="s">
        <v>17</v>
      </c>
      <c r="F28" s="148" t="s">
        <v>243</v>
      </c>
      <c r="G28" s="149">
        <v>0.75</v>
      </c>
      <c r="H28" s="149">
        <v>0.8125</v>
      </c>
      <c r="I28" s="154"/>
    </row>
    <row r="29" spans="1:9">
      <c r="A29" s="145" t="s">
        <v>246</v>
      </c>
      <c r="B29" s="146" t="s">
        <v>246</v>
      </c>
      <c r="C29" s="146" t="s">
        <v>246</v>
      </c>
      <c r="D29" s="146" t="s">
        <v>246</v>
      </c>
      <c r="E29" s="146" t="s">
        <v>246</v>
      </c>
      <c r="F29" s="146" t="s">
        <v>246</v>
      </c>
      <c r="G29" s="146" t="s">
        <v>246</v>
      </c>
      <c r="H29" s="146" t="s">
        <v>246</v>
      </c>
      <c r="I29" s="147" t="s">
        <v>246</v>
      </c>
    </row>
    <row r="30" spans="1:9" ht="17.25">
      <c r="A30" s="381" t="s">
        <v>257</v>
      </c>
      <c r="B30" s="148" t="s">
        <v>241</v>
      </c>
      <c r="C30" s="148">
        <v>9784</v>
      </c>
      <c r="D30" s="155">
        <v>46075</v>
      </c>
      <c r="E30" s="148" t="s">
        <v>257</v>
      </c>
      <c r="F30" s="148" t="s">
        <v>17</v>
      </c>
      <c r="G30" s="149">
        <v>0.53125</v>
      </c>
      <c r="H30" s="149">
        <v>0.57986111111111116</v>
      </c>
      <c r="I30" s="150"/>
    </row>
    <row r="31" spans="1:9" ht="17.25">
      <c r="A31" s="381"/>
      <c r="B31" s="148" t="s">
        <v>241</v>
      </c>
      <c r="C31" s="148">
        <v>9267</v>
      </c>
      <c r="D31" s="155">
        <v>46079</v>
      </c>
      <c r="E31" s="148" t="s">
        <v>17</v>
      </c>
      <c r="F31" s="148" t="s">
        <v>257</v>
      </c>
      <c r="G31" s="149">
        <v>0.85416666666666663</v>
      </c>
      <c r="H31" s="149">
        <v>0.90625</v>
      </c>
      <c r="I31" s="154"/>
    </row>
    <row r="32" spans="1:9">
      <c r="A32" s="145" t="s">
        <v>246</v>
      </c>
      <c r="B32" s="146" t="s">
        <v>246</v>
      </c>
      <c r="C32" s="146" t="s">
        <v>246</v>
      </c>
      <c r="D32" s="146" t="s">
        <v>246</v>
      </c>
      <c r="E32" s="146" t="s">
        <v>246</v>
      </c>
      <c r="F32" s="146" t="s">
        <v>246</v>
      </c>
      <c r="G32" s="146" t="s">
        <v>246</v>
      </c>
      <c r="H32" s="146" t="s">
        <v>246</v>
      </c>
      <c r="I32" s="147" t="s">
        <v>246</v>
      </c>
    </row>
    <row r="33" spans="1:9" ht="17.25">
      <c r="A33" s="382" t="s">
        <v>258</v>
      </c>
      <c r="B33" s="148" t="s">
        <v>241</v>
      </c>
      <c r="C33" s="148">
        <v>693</v>
      </c>
      <c r="D33" s="155">
        <v>46075</v>
      </c>
      <c r="E33" s="148" t="s">
        <v>259</v>
      </c>
      <c r="F33" s="148" t="s">
        <v>243</v>
      </c>
      <c r="G33" s="149">
        <v>7.6388888888888895E-2</v>
      </c>
      <c r="H33" s="149">
        <v>0.21180555555555555</v>
      </c>
      <c r="I33" s="150"/>
    </row>
    <row r="34" spans="1:9" ht="17.25">
      <c r="A34" s="382"/>
      <c r="B34" s="148" t="s">
        <v>241</v>
      </c>
      <c r="C34" s="148">
        <v>9552</v>
      </c>
      <c r="D34" s="155">
        <v>46075</v>
      </c>
      <c r="E34" s="148" t="s">
        <v>243</v>
      </c>
      <c r="F34" s="148" t="s">
        <v>17</v>
      </c>
      <c r="G34" s="149">
        <v>0.40972222222222221</v>
      </c>
      <c r="H34" s="149">
        <v>0.47569444444444442</v>
      </c>
      <c r="I34" s="150"/>
    </row>
    <row r="35" spans="1:9" ht="17.25">
      <c r="A35" s="382"/>
      <c r="B35" s="148" t="s">
        <v>241</v>
      </c>
      <c r="C35" s="148">
        <v>9563</v>
      </c>
      <c r="D35" s="155">
        <v>46079</v>
      </c>
      <c r="E35" s="148" t="s">
        <v>17</v>
      </c>
      <c r="F35" s="148" t="s">
        <v>257</v>
      </c>
      <c r="G35" s="149">
        <v>0.72569444444444442</v>
      </c>
      <c r="H35" s="149">
        <v>0.77777777777777779</v>
      </c>
      <c r="I35" s="150"/>
    </row>
    <row r="36" spans="1:9" ht="17.25">
      <c r="A36" s="382"/>
      <c r="B36" s="148" t="s">
        <v>241</v>
      </c>
      <c r="C36" s="148">
        <v>656</v>
      </c>
      <c r="D36" s="155">
        <v>46079</v>
      </c>
      <c r="E36" s="148" t="s">
        <v>257</v>
      </c>
      <c r="F36" s="148" t="s">
        <v>259</v>
      </c>
      <c r="G36" s="149">
        <v>0.84027777777777779</v>
      </c>
      <c r="H36" s="149">
        <v>0.87847222222222221</v>
      </c>
      <c r="I36" s="154"/>
    </row>
    <row r="37" spans="1:9">
      <c r="A37" s="145" t="s">
        <v>246</v>
      </c>
      <c r="B37" s="146" t="s">
        <v>246</v>
      </c>
      <c r="C37" s="146" t="s">
        <v>246</v>
      </c>
      <c r="D37" s="146" t="s">
        <v>246</v>
      </c>
      <c r="E37" s="146" t="s">
        <v>246</v>
      </c>
      <c r="F37" s="146" t="s">
        <v>246</v>
      </c>
      <c r="G37" s="146" t="s">
        <v>246</v>
      </c>
      <c r="H37" s="146" t="s">
        <v>246</v>
      </c>
      <c r="I37" s="147" t="s">
        <v>246</v>
      </c>
    </row>
    <row r="38" spans="1:9" ht="17.25">
      <c r="A38" s="381" t="s">
        <v>247</v>
      </c>
      <c r="B38" s="148" t="s">
        <v>248</v>
      </c>
      <c r="C38" s="148">
        <v>750</v>
      </c>
      <c r="D38" s="155">
        <v>46075</v>
      </c>
      <c r="E38" s="148" t="s">
        <v>247</v>
      </c>
      <c r="F38" s="148" t="s">
        <v>17</v>
      </c>
      <c r="G38" s="149">
        <v>0.39583333333333331</v>
      </c>
      <c r="H38" s="149">
        <v>0.60416666666666663</v>
      </c>
      <c r="I38" s="150"/>
    </row>
    <row r="39" spans="1:9" ht="17.25">
      <c r="A39" s="381"/>
      <c r="B39" s="148" t="s">
        <v>248</v>
      </c>
      <c r="C39" s="148">
        <v>751</v>
      </c>
      <c r="D39" s="155">
        <v>46080</v>
      </c>
      <c r="E39" s="148" t="s">
        <v>17</v>
      </c>
      <c r="F39" s="148" t="s">
        <v>247</v>
      </c>
      <c r="G39" s="149">
        <v>0.66666666666666663</v>
      </c>
      <c r="H39" s="149">
        <v>0.80208333333333337</v>
      </c>
      <c r="I39" s="154"/>
    </row>
    <row r="40" spans="1:9">
      <c r="A40" s="145" t="s">
        <v>246</v>
      </c>
      <c r="B40" s="146" t="s">
        <v>246</v>
      </c>
      <c r="C40" s="146" t="s">
        <v>246</v>
      </c>
      <c r="D40" s="146" t="s">
        <v>246</v>
      </c>
      <c r="E40" s="146" t="s">
        <v>246</v>
      </c>
      <c r="F40" s="146" t="s">
        <v>246</v>
      </c>
      <c r="G40" s="146" t="s">
        <v>246</v>
      </c>
      <c r="H40" s="146" t="s">
        <v>246</v>
      </c>
      <c r="I40" s="147" t="s">
        <v>246</v>
      </c>
    </row>
    <row r="41" spans="1:9" ht="17.25">
      <c r="A41" s="381" t="s">
        <v>260</v>
      </c>
      <c r="B41" s="148" t="s">
        <v>261</v>
      </c>
      <c r="C41" s="148">
        <v>161</v>
      </c>
      <c r="D41" s="155">
        <v>46075</v>
      </c>
      <c r="E41" s="148" t="s">
        <v>260</v>
      </c>
      <c r="F41" s="148" t="s">
        <v>17</v>
      </c>
      <c r="G41" s="149">
        <v>0.38194444444444442</v>
      </c>
      <c r="H41" s="149">
        <v>0.60277777777777775</v>
      </c>
      <c r="I41" s="150"/>
    </row>
    <row r="42" spans="1:9" ht="17.25">
      <c r="A42" s="381"/>
      <c r="B42" s="148" t="s">
        <v>241</v>
      </c>
      <c r="C42" s="148">
        <v>9747</v>
      </c>
      <c r="D42" s="155">
        <v>46079</v>
      </c>
      <c r="E42" s="148" t="s">
        <v>17</v>
      </c>
      <c r="F42" s="148" t="s">
        <v>243</v>
      </c>
      <c r="G42" s="149">
        <v>0.75</v>
      </c>
      <c r="H42" s="149">
        <v>0.8125</v>
      </c>
      <c r="I42" s="150"/>
    </row>
    <row r="43" spans="1:9" ht="17.25">
      <c r="A43" s="381"/>
      <c r="B43" s="148" t="s">
        <v>241</v>
      </c>
      <c r="C43" s="148">
        <v>40</v>
      </c>
      <c r="D43" s="155">
        <v>46079</v>
      </c>
      <c r="E43" s="148" t="s">
        <v>243</v>
      </c>
      <c r="F43" s="148" t="s">
        <v>260</v>
      </c>
      <c r="G43" s="149">
        <v>0.98263888888888884</v>
      </c>
      <c r="H43" s="149" t="s">
        <v>262</v>
      </c>
      <c r="I43" s="154"/>
    </row>
    <row r="44" spans="1:9">
      <c r="A44" s="145" t="s">
        <v>246</v>
      </c>
      <c r="B44" s="146" t="s">
        <v>246</v>
      </c>
      <c r="C44" s="146" t="s">
        <v>246</v>
      </c>
      <c r="D44" s="146" t="s">
        <v>246</v>
      </c>
      <c r="E44" s="146" t="s">
        <v>246</v>
      </c>
      <c r="F44" s="146" t="s">
        <v>246</v>
      </c>
      <c r="G44" s="146" t="s">
        <v>246</v>
      </c>
      <c r="H44" s="146" t="s">
        <v>246</v>
      </c>
      <c r="I44" s="147" t="s">
        <v>246</v>
      </c>
    </row>
    <row r="45" spans="1:9" ht="17.25">
      <c r="A45" s="380" t="s">
        <v>263</v>
      </c>
      <c r="B45" s="148" t="s">
        <v>241</v>
      </c>
      <c r="C45" s="148">
        <v>212</v>
      </c>
      <c r="D45" s="155">
        <v>46075</v>
      </c>
      <c r="E45" s="148" t="s">
        <v>264</v>
      </c>
      <c r="F45" s="148" t="s">
        <v>243</v>
      </c>
      <c r="G45" s="149">
        <v>0.3298611111111111</v>
      </c>
      <c r="H45" s="149">
        <v>0.46875</v>
      </c>
      <c r="I45" s="150"/>
    </row>
    <row r="46" spans="1:9" ht="17.25">
      <c r="A46" s="380"/>
      <c r="B46" s="148" t="s">
        <v>241</v>
      </c>
      <c r="C46" s="148">
        <v>8490</v>
      </c>
      <c r="D46" s="155">
        <v>46075</v>
      </c>
      <c r="E46" s="148" t="s">
        <v>243</v>
      </c>
      <c r="F46" s="148" t="s">
        <v>17</v>
      </c>
      <c r="G46" s="149">
        <v>0.58333333333333337</v>
      </c>
      <c r="H46" s="149">
        <v>0.64930555555555558</v>
      </c>
      <c r="I46" s="150"/>
    </row>
    <row r="47" spans="1:9" ht="17.25">
      <c r="A47" s="380"/>
      <c r="B47" s="148" t="s">
        <v>241</v>
      </c>
      <c r="C47" s="148">
        <v>9747</v>
      </c>
      <c r="D47" s="155">
        <v>46079</v>
      </c>
      <c r="E47" s="148" t="s">
        <v>17</v>
      </c>
      <c r="F47" s="148" t="s">
        <v>243</v>
      </c>
      <c r="G47" s="149">
        <v>0.75</v>
      </c>
      <c r="H47" s="149">
        <v>0.8125</v>
      </c>
      <c r="I47" s="150"/>
    </row>
    <row r="48" spans="1:9" ht="17.25">
      <c r="A48" s="380"/>
      <c r="B48" s="148" t="s">
        <v>241</v>
      </c>
      <c r="C48" s="148">
        <v>213</v>
      </c>
      <c r="D48" s="155">
        <v>46079</v>
      </c>
      <c r="E48" s="148" t="s">
        <v>243</v>
      </c>
      <c r="F48" s="148" t="s">
        <v>264</v>
      </c>
      <c r="G48" s="149">
        <v>0.94097222222222221</v>
      </c>
      <c r="H48" s="149" t="s">
        <v>265</v>
      </c>
      <c r="I48" s="154"/>
    </row>
    <row r="49" spans="1:9">
      <c r="A49" s="145" t="s">
        <v>246</v>
      </c>
      <c r="B49" s="146" t="s">
        <v>246</v>
      </c>
      <c r="C49" s="146" t="s">
        <v>246</v>
      </c>
      <c r="D49" s="146" t="s">
        <v>246</v>
      </c>
      <c r="E49" s="146" t="s">
        <v>246</v>
      </c>
      <c r="F49" s="146" t="s">
        <v>246</v>
      </c>
      <c r="G49" s="146" t="s">
        <v>246</v>
      </c>
      <c r="H49" s="146" t="s">
        <v>246</v>
      </c>
      <c r="I49" s="147" t="s">
        <v>246</v>
      </c>
    </row>
    <row r="50" spans="1:9" ht="17.25">
      <c r="A50" s="381" t="s">
        <v>266</v>
      </c>
      <c r="B50" s="148" t="s">
        <v>267</v>
      </c>
      <c r="C50" s="148">
        <v>2390</v>
      </c>
      <c r="D50" s="155">
        <v>46075</v>
      </c>
      <c r="E50" s="148" t="s">
        <v>252</v>
      </c>
      <c r="F50" s="148" t="s">
        <v>17</v>
      </c>
      <c r="G50" s="149">
        <v>0.51736111111111116</v>
      </c>
      <c r="H50" s="149">
        <v>0.67708333333333337</v>
      </c>
      <c r="I50" s="150"/>
    </row>
    <row r="51" spans="1:9" ht="17.25">
      <c r="A51" s="381"/>
      <c r="B51" s="148" t="s">
        <v>267</v>
      </c>
      <c r="C51" s="148">
        <v>2391</v>
      </c>
      <c r="D51" s="155">
        <v>46079</v>
      </c>
      <c r="E51" s="148" t="s">
        <v>17</v>
      </c>
      <c r="F51" s="148" t="s">
        <v>252</v>
      </c>
      <c r="G51" s="149">
        <v>0.72222222222222221</v>
      </c>
      <c r="H51" s="149">
        <v>0.87847222222222221</v>
      </c>
      <c r="I51" s="154"/>
    </row>
    <row r="52" spans="1:9">
      <c r="A52" s="145" t="s">
        <v>246</v>
      </c>
      <c r="B52" s="146" t="s">
        <v>246</v>
      </c>
      <c r="C52" s="146" t="s">
        <v>246</v>
      </c>
      <c r="D52" s="146" t="s">
        <v>246</v>
      </c>
      <c r="E52" s="146" t="s">
        <v>246</v>
      </c>
      <c r="F52" s="146" t="s">
        <v>246</v>
      </c>
      <c r="G52" s="146" t="s">
        <v>246</v>
      </c>
      <c r="H52" s="146" t="s">
        <v>246</v>
      </c>
      <c r="I52" s="147" t="s">
        <v>246</v>
      </c>
    </row>
    <row r="53" spans="1:9" ht="17.25">
      <c r="A53" s="382" t="s">
        <v>268</v>
      </c>
      <c r="B53" s="148" t="s">
        <v>241</v>
      </c>
      <c r="C53" s="148">
        <v>88</v>
      </c>
      <c r="D53" s="155">
        <v>46076</v>
      </c>
      <c r="E53" s="148" t="s">
        <v>269</v>
      </c>
      <c r="F53" s="148" t="s">
        <v>243</v>
      </c>
      <c r="G53" s="149">
        <v>0.30902777777777779</v>
      </c>
      <c r="H53" s="149">
        <v>0.49305555555555558</v>
      </c>
      <c r="I53" s="150"/>
    </row>
    <row r="54" spans="1:9" ht="17.25">
      <c r="A54" s="382"/>
      <c r="B54" s="148" t="s">
        <v>241</v>
      </c>
      <c r="C54" s="148">
        <v>8490</v>
      </c>
      <c r="D54" s="155">
        <v>46076</v>
      </c>
      <c r="E54" s="148" t="s">
        <v>243</v>
      </c>
      <c r="F54" s="148" t="s">
        <v>17</v>
      </c>
      <c r="G54" s="149">
        <v>0.58333333333333337</v>
      </c>
      <c r="H54" s="149">
        <v>0.64930555555555558</v>
      </c>
      <c r="I54" s="150"/>
    </row>
    <row r="55" spans="1:9" ht="17.25">
      <c r="A55" s="382"/>
      <c r="B55" s="148" t="s">
        <v>241</v>
      </c>
      <c r="C55" s="148">
        <v>9747</v>
      </c>
      <c r="D55" s="155">
        <v>46079</v>
      </c>
      <c r="E55" s="148" t="s">
        <v>17</v>
      </c>
      <c r="F55" s="148" t="s">
        <v>243</v>
      </c>
      <c r="G55" s="149">
        <v>0.75</v>
      </c>
      <c r="H55" s="149">
        <v>0.8125</v>
      </c>
      <c r="I55" s="150"/>
    </row>
    <row r="56" spans="1:9" ht="17.25">
      <c r="A56" s="382"/>
      <c r="B56" s="148" t="s">
        <v>241</v>
      </c>
      <c r="C56" s="148">
        <v>87</v>
      </c>
      <c r="D56" s="155">
        <v>46079</v>
      </c>
      <c r="E56" s="148" t="s">
        <v>243</v>
      </c>
      <c r="F56" s="148" t="s">
        <v>269</v>
      </c>
      <c r="G56" s="149">
        <v>0.89583333333333337</v>
      </c>
      <c r="H56" s="149" t="s">
        <v>270</v>
      </c>
      <c r="I56" s="154"/>
    </row>
    <row r="57" spans="1:9">
      <c r="A57" s="145" t="s">
        <v>246</v>
      </c>
      <c r="B57" s="146" t="s">
        <v>246</v>
      </c>
      <c r="C57" s="146" t="s">
        <v>246</v>
      </c>
      <c r="D57" s="146" t="s">
        <v>246</v>
      </c>
      <c r="E57" s="146" t="s">
        <v>246</v>
      </c>
      <c r="F57" s="146" t="s">
        <v>246</v>
      </c>
      <c r="G57" s="146" t="s">
        <v>246</v>
      </c>
      <c r="H57" s="146" t="s">
        <v>246</v>
      </c>
      <c r="I57" s="147" t="s">
        <v>246</v>
      </c>
    </row>
    <row r="58" spans="1:9" ht="17.25">
      <c r="A58" s="383" t="s">
        <v>240</v>
      </c>
      <c r="B58" s="148" t="s">
        <v>241</v>
      </c>
      <c r="C58" s="148">
        <v>86</v>
      </c>
      <c r="D58" s="155">
        <v>46076</v>
      </c>
      <c r="E58" s="148" t="s">
        <v>242</v>
      </c>
      <c r="F58" s="148" t="s">
        <v>243</v>
      </c>
      <c r="G58" s="149">
        <v>0.3298611111111111</v>
      </c>
      <c r="H58" s="149">
        <v>0.49652777777777779</v>
      </c>
      <c r="I58" s="150"/>
    </row>
    <row r="59" spans="1:9" ht="17.25">
      <c r="A59" s="383"/>
      <c r="B59" s="148" t="s">
        <v>241</v>
      </c>
      <c r="C59" s="148">
        <v>8490</v>
      </c>
      <c r="D59" s="155">
        <v>46076</v>
      </c>
      <c r="E59" s="148" t="s">
        <v>243</v>
      </c>
      <c r="F59" s="148" t="s">
        <v>17</v>
      </c>
      <c r="G59" s="149">
        <v>0.58333333333333337</v>
      </c>
      <c r="H59" s="149">
        <v>0.64930555555555558</v>
      </c>
      <c r="I59" s="150"/>
    </row>
    <row r="60" spans="1:9" ht="17.25">
      <c r="A60" s="383"/>
      <c r="B60" s="148" t="s">
        <v>241</v>
      </c>
      <c r="C60" s="148">
        <v>9747</v>
      </c>
      <c r="D60" s="155">
        <v>46079</v>
      </c>
      <c r="E60" s="148" t="s">
        <v>17</v>
      </c>
      <c r="F60" s="148" t="s">
        <v>243</v>
      </c>
      <c r="G60" s="149">
        <v>0.75</v>
      </c>
      <c r="H60" s="149">
        <v>0.8125</v>
      </c>
      <c r="I60" s="150"/>
    </row>
    <row r="61" spans="1:9" ht="17.25">
      <c r="A61" s="383"/>
      <c r="B61" s="148" t="s">
        <v>241</v>
      </c>
      <c r="C61" s="148">
        <v>85</v>
      </c>
      <c r="D61" s="155">
        <v>46079</v>
      </c>
      <c r="E61" s="148" t="s">
        <v>243</v>
      </c>
      <c r="F61" s="148" t="s">
        <v>244</v>
      </c>
      <c r="G61" s="149">
        <v>0.90625</v>
      </c>
      <c r="H61" s="149" t="s">
        <v>245</v>
      </c>
      <c r="I61" s="154"/>
    </row>
    <row r="62" spans="1:9">
      <c r="A62" s="145" t="s">
        <v>246</v>
      </c>
      <c r="B62" s="146" t="s">
        <v>246</v>
      </c>
      <c r="C62" s="146" t="s">
        <v>246</v>
      </c>
      <c r="D62" s="146" t="s">
        <v>246</v>
      </c>
      <c r="E62" s="146" t="s">
        <v>246</v>
      </c>
      <c r="F62" s="146" t="s">
        <v>246</v>
      </c>
      <c r="G62" s="146" t="s">
        <v>246</v>
      </c>
      <c r="H62" s="146" t="s">
        <v>246</v>
      </c>
      <c r="I62" s="147" t="s">
        <v>246</v>
      </c>
    </row>
    <row r="63" spans="1:9" ht="17.25">
      <c r="A63" s="381" t="s">
        <v>271</v>
      </c>
      <c r="B63" s="148" t="s">
        <v>241</v>
      </c>
      <c r="C63" s="148">
        <v>260</v>
      </c>
      <c r="D63" s="155">
        <v>46076</v>
      </c>
      <c r="E63" s="148" t="s">
        <v>271</v>
      </c>
      <c r="F63" s="148" t="s">
        <v>243</v>
      </c>
      <c r="G63" s="149">
        <v>0.32291666666666669</v>
      </c>
      <c r="H63" s="149">
        <v>0.5</v>
      </c>
      <c r="I63" s="150"/>
    </row>
    <row r="64" spans="1:9" ht="17.25">
      <c r="A64" s="381"/>
      <c r="B64" s="148" t="s">
        <v>241</v>
      </c>
      <c r="C64" s="148">
        <v>8490</v>
      </c>
      <c r="D64" s="155">
        <v>46076</v>
      </c>
      <c r="E64" s="148" t="s">
        <v>243</v>
      </c>
      <c r="F64" s="148" t="s">
        <v>17</v>
      </c>
      <c r="G64" s="149">
        <v>0.58333333333333337</v>
      </c>
      <c r="H64" s="149">
        <v>0.64930555555555558</v>
      </c>
      <c r="I64" s="150"/>
    </row>
    <row r="65" spans="1:9" ht="17.25">
      <c r="A65" s="381"/>
      <c r="B65" s="148" t="s">
        <v>241</v>
      </c>
      <c r="C65" s="148">
        <v>9747</v>
      </c>
      <c r="D65" s="155">
        <v>46079</v>
      </c>
      <c r="E65" s="148" t="s">
        <v>17</v>
      </c>
      <c r="F65" s="148" t="s">
        <v>243</v>
      </c>
      <c r="G65" s="149">
        <v>0.75</v>
      </c>
      <c r="H65" s="149">
        <v>0.8125</v>
      </c>
      <c r="I65" s="150"/>
    </row>
    <row r="66" spans="1:9" ht="17.25">
      <c r="A66" s="381"/>
      <c r="B66" s="148" t="s">
        <v>241</v>
      </c>
      <c r="C66" s="148">
        <v>261</v>
      </c>
      <c r="D66" s="155">
        <v>46079</v>
      </c>
      <c r="E66" s="148" t="s">
        <v>243</v>
      </c>
      <c r="F66" s="148" t="s">
        <v>271</v>
      </c>
      <c r="G66" s="149">
        <v>0.89236111111111116</v>
      </c>
      <c r="H66" s="149" t="s">
        <v>272</v>
      </c>
      <c r="I66" s="154"/>
    </row>
    <row r="67" spans="1:9">
      <c r="A67" s="145" t="s">
        <v>246</v>
      </c>
      <c r="B67" s="146" t="s">
        <v>246</v>
      </c>
      <c r="C67" s="146" t="s">
        <v>246</v>
      </c>
      <c r="D67" s="146" t="s">
        <v>246</v>
      </c>
      <c r="E67" s="146" t="s">
        <v>246</v>
      </c>
      <c r="F67" s="146" t="s">
        <v>246</v>
      </c>
      <c r="G67" s="146" t="s">
        <v>246</v>
      </c>
      <c r="H67" s="146" t="s">
        <v>246</v>
      </c>
      <c r="I67" s="147" t="s">
        <v>246</v>
      </c>
    </row>
    <row r="68" spans="1:9" ht="17.25">
      <c r="A68" s="383" t="s">
        <v>255</v>
      </c>
      <c r="B68" s="148" t="s">
        <v>241</v>
      </c>
      <c r="C68" s="148">
        <v>98</v>
      </c>
      <c r="D68" s="155">
        <v>46076</v>
      </c>
      <c r="E68" s="148" t="s">
        <v>19</v>
      </c>
      <c r="F68" s="148" t="s">
        <v>243</v>
      </c>
      <c r="G68" s="149">
        <v>0.3125</v>
      </c>
      <c r="H68" s="149">
        <v>0.49305555555555558</v>
      </c>
      <c r="I68" s="150"/>
    </row>
    <row r="69" spans="1:9" ht="17.25">
      <c r="A69" s="383"/>
      <c r="B69" s="148" t="s">
        <v>241</v>
      </c>
      <c r="C69" s="148">
        <v>8490</v>
      </c>
      <c r="D69" s="155">
        <v>46076</v>
      </c>
      <c r="E69" s="148" t="s">
        <v>243</v>
      </c>
      <c r="F69" s="148" t="s">
        <v>17</v>
      </c>
      <c r="G69" s="149">
        <v>0.58333333333333337</v>
      </c>
      <c r="H69" s="149">
        <v>0.64930555555555558</v>
      </c>
      <c r="I69" s="150"/>
    </row>
    <row r="70" spans="1:9" ht="17.25">
      <c r="A70" s="383"/>
      <c r="B70" s="148" t="s">
        <v>241</v>
      </c>
      <c r="C70" s="148">
        <v>9747</v>
      </c>
      <c r="D70" s="155">
        <v>46079</v>
      </c>
      <c r="E70" s="148" t="s">
        <v>17</v>
      </c>
      <c r="F70" s="148" t="s">
        <v>243</v>
      </c>
      <c r="G70" s="149">
        <v>0.75</v>
      </c>
      <c r="H70" s="149">
        <v>0.8125</v>
      </c>
      <c r="I70" s="150"/>
    </row>
    <row r="71" spans="1:9" ht="17.25">
      <c r="A71" s="383"/>
      <c r="B71" s="148" t="s">
        <v>241</v>
      </c>
      <c r="C71" s="148">
        <v>97</v>
      </c>
      <c r="D71" s="155">
        <v>46079</v>
      </c>
      <c r="E71" s="148" t="s">
        <v>243</v>
      </c>
      <c r="F71" s="148" t="s">
        <v>19</v>
      </c>
      <c r="G71" s="149">
        <v>0.90625</v>
      </c>
      <c r="H71" s="149" t="s">
        <v>256</v>
      </c>
      <c r="I71" s="154"/>
    </row>
    <row r="72" spans="1:9">
      <c r="A72" s="145" t="s">
        <v>246</v>
      </c>
      <c r="B72" s="146" t="s">
        <v>246</v>
      </c>
      <c r="C72" s="146" t="s">
        <v>246</v>
      </c>
      <c r="D72" s="146" t="s">
        <v>246</v>
      </c>
      <c r="E72" s="146" t="s">
        <v>246</v>
      </c>
      <c r="F72" s="146" t="s">
        <v>246</v>
      </c>
      <c r="G72" s="146" t="s">
        <v>246</v>
      </c>
      <c r="H72" s="146" t="s">
        <v>246</v>
      </c>
      <c r="I72" s="147" t="s">
        <v>246</v>
      </c>
    </row>
    <row r="73" spans="1:9" ht="17.25">
      <c r="A73" s="381" t="s">
        <v>243</v>
      </c>
      <c r="B73" s="148" t="s">
        <v>241</v>
      </c>
      <c r="C73" s="148">
        <v>9758</v>
      </c>
      <c r="D73" s="155">
        <v>46076</v>
      </c>
      <c r="E73" s="148" t="s">
        <v>243</v>
      </c>
      <c r="F73" s="148" t="s">
        <v>17</v>
      </c>
      <c r="G73" s="149">
        <v>0.4548611111111111</v>
      </c>
      <c r="H73" s="149">
        <v>0.51736111111111116</v>
      </c>
      <c r="I73" s="150"/>
    </row>
    <row r="74" spans="1:9" ht="17.25">
      <c r="A74" s="381"/>
      <c r="B74" s="148" t="s">
        <v>241</v>
      </c>
      <c r="C74" s="148">
        <v>9747</v>
      </c>
      <c r="D74" s="155">
        <v>46079</v>
      </c>
      <c r="E74" s="148" t="s">
        <v>17</v>
      </c>
      <c r="F74" s="148" t="s">
        <v>243</v>
      </c>
      <c r="G74" s="149">
        <v>0.75</v>
      </c>
      <c r="H74" s="149">
        <v>0.8125</v>
      </c>
      <c r="I74" s="150"/>
    </row>
    <row r="75" spans="1:9">
      <c r="A75" s="145"/>
      <c r="B75" s="146"/>
      <c r="C75" s="146"/>
      <c r="D75" s="146"/>
      <c r="E75" s="146"/>
      <c r="F75" s="146"/>
      <c r="G75" s="146"/>
      <c r="H75" s="146"/>
      <c r="I75" s="147"/>
    </row>
    <row r="76" spans="1:9" ht="17.25">
      <c r="A76" s="381" t="s">
        <v>273</v>
      </c>
      <c r="B76" s="148" t="s">
        <v>267</v>
      </c>
      <c r="C76" s="148">
        <v>4375</v>
      </c>
      <c r="D76" s="155">
        <v>46076</v>
      </c>
      <c r="E76" s="148" t="s">
        <v>273</v>
      </c>
      <c r="F76" s="148" t="s">
        <v>17</v>
      </c>
      <c r="G76" s="149">
        <v>0.30555555555555558</v>
      </c>
      <c r="H76" s="149">
        <v>0.36458333333333331</v>
      </c>
      <c r="I76" s="150"/>
    </row>
    <row r="77" spans="1:9" ht="17.25">
      <c r="A77" s="381"/>
      <c r="B77" s="148" t="s">
        <v>241</v>
      </c>
      <c r="C77" s="148">
        <v>9747</v>
      </c>
      <c r="D77" s="155">
        <v>46079</v>
      </c>
      <c r="E77" s="148" t="s">
        <v>17</v>
      </c>
      <c r="F77" s="148" t="s">
        <v>243</v>
      </c>
      <c r="G77" s="149">
        <v>0.75</v>
      </c>
      <c r="H77" s="149">
        <v>0.8125</v>
      </c>
      <c r="I77" s="150"/>
    </row>
    <row r="78" spans="1:9" ht="17.25">
      <c r="A78" s="381"/>
      <c r="B78" s="148" t="s">
        <v>241</v>
      </c>
      <c r="C78" s="148">
        <v>9221</v>
      </c>
      <c r="D78" s="155">
        <v>46079</v>
      </c>
      <c r="E78" s="148" t="s">
        <v>243</v>
      </c>
      <c r="F78" s="148" t="s">
        <v>273</v>
      </c>
      <c r="G78" s="149">
        <v>0.86111111111111116</v>
      </c>
      <c r="H78" s="149">
        <v>0.90625</v>
      </c>
      <c r="I78" s="150"/>
    </row>
    <row r="79" spans="1:9">
      <c r="A79" s="145"/>
      <c r="B79" s="146"/>
      <c r="C79" s="146"/>
      <c r="D79" s="146"/>
      <c r="E79" s="146"/>
      <c r="F79" s="146"/>
      <c r="G79" s="146"/>
      <c r="H79" s="146"/>
      <c r="I79" s="147"/>
    </row>
    <row r="80" spans="1:9" ht="17.25">
      <c r="A80" s="382" t="s">
        <v>258</v>
      </c>
      <c r="B80" s="148" t="s">
        <v>241</v>
      </c>
      <c r="C80" s="148">
        <v>693</v>
      </c>
      <c r="D80" s="155">
        <v>46076</v>
      </c>
      <c r="E80" s="148" t="s">
        <v>259</v>
      </c>
      <c r="F80" s="148" t="s">
        <v>243</v>
      </c>
      <c r="G80" s="149">
        <v>7.6388888888888895E-2</v>
      </c>
      <c r="H80" s="149">
        <v>0.21180555555555555</v>
      </c>
      <c r="I80" s="150"/>
    </row>
    <row r="81" spans="1:9" ht="17.25">
      <c r="A81" s="382"/>
      <c r="B81" s="148" t="s">
        <v>241</v>
      </c>
      <c r="C81" s="148">
        <v>9552</v>
      </c>
      <c r="D81" s="155">
        <v>46076</v>
      </c>
      <c r="E81" s="148" t="s">
        <v>243</v>
      </c>
      <c r="F81" s="148" t="s">
        <v>17</v>
      </c>
      <c r="G81" s="149">
        <v>0.40972222222222221</v>
      </c>
      <c r="H81" s="149">
        <v>0.47569444444444442</v>
      </c>
      <c r="I81" s="150"/>
    </row>
    <row r="82" spans="1:9" ht="17.25">
      <c r="A82" s="382"/>
      <c r="B82" s="148" t="s">
        <v>241</v>
      </c>
      <c r="C82" s="148">
        <v>9563</v>
      </c>
      <c r="D82" s="155">
        <v>46079</v>
      </c>
      <c r="E82" s="148" t="s">
        <v>17</v>
      </c>
      <c r="F82" s="148" t="s">
        <v>257</v>
      </c>
      <c r="G82" s="149">
        <v>0.72569444444444442</v>
      </c>
      <c r="H82" s="149">
        <v>0.77777777777777779</v>
      </c>
      <c r="I82" s="150"/>
    </row>
    <row r="83" spans="1:9" ht="17.25">
      <c r="A83" s="382"/>
      <c r="B83" s="148" t="s">
        <v>241</v>
      </c>
      <c r="C83" s="148">
        <v>656</v>
      </c>
      <c r="D83" s="155">
        <v>46079</v>
      </c>
      <c r="E83" s="148" t="s">
        <v>257</v>
      </c>
      <c r="F83" s="148" t="s">
        <v>259</v>
      </c>
      <c r="G83" s="149">
        <v>0.84027777777777779</v>
      </c>
      <c r="H83" s="149">
        <v>0.87847222222222221</v>
      </c>
      <c r="I83" s="154"/>
    </row>
    <row r="84" spans="1:9">
      <c r="A84" s="145"/>
      <c r="B84" s="146"/>
      <c r="C84" s="146"/>
      <c r="D84" s="146"/>
      <c r="E84" s="146"/>
      <c r="F84" s="146"/>
      <c r="G84" s="146"/>
      <c r="H84" s="146"/>
      <c r="I84" s="147"/>
    </row>
    <row r="85" spans="1:9" ht="17.25">
      <c r="A85" s="381" t="s">
        <v>247</v>
      </c>
      <c r="B85" s="148" t="s">
        <v>248</v>
      </c>
      <c r="C85" s="148">
        <v>750</v>
      </c>
      <c r="D85" s="155">
        <v>46076</v>
      </c>
      <c r="E85" s="148" t="s">
        <v>247</v>
      </c>
      <c r="F85" s="148" t="s">
        <v>17</v>
      </c>
      <c r="G85" s="149">
        <v>0.39583333333333331</v>
      </c>
      <c r="H85" s="149">
        <v>0.60416666666666663</v>
      </c>
      <c r="I85" s="150"/>
    </row>
    <row r="86" spans="1:9" ht="36">
      <c r="A86" s="381"/>
      <c r="B86" s="148" t="s">
        <v>248</v>
      </c>
      <c r="C86" s="148">
        <v>751</v>
      </c>
      <c r="D86" s="155">
        <v>46080</v>
      </c>
      <c r="E86" s="148" t="s">
        <v>17</v>
      </c>
      <c r="F86" s="148" t="s">
        <v>247</v>
      </c>
      <c r="G86" s="149">
        <v>0.66666666666666663</v>
      </c>
      <c r="H86" s="149">
        <v>0.80208333333333337</v>
      </c>
      <c r="I86" s="154" t="s">
        <v>274</v>
      </c>
    </row>
    <row r="87" spans="1:9">
      <c r="A87" s="145" t="s">
        <v>246</v>
      </c>
      <c r="B87" s="152"/>
      <c r="C87" s="152"/>
      <c r="D87" s="152"/>
      <c r="E87" s="152"/>
      <c r="F87" s="152"/>
      <c r="G87" s="152"/>
      <c r="H87" s="152"/>
      <c r="I87" s="153"/>
    </row>
    <row r="88" spans="1:9" ht="17.25">
      <c r="A88" s="380" t="s">
        <v>275</v>
      </c>
      <c r="B88" s="148" t="s">
        <v>261</v>
      </c>
      <c r="C88" s="148">
        <v>267</v>
      </c>
      <c r="D88" s="155">
        <v>46076</v>
      </c>
      <c r="E88" s="148" t="s">
        <v>276</v>
      </c>
      <c r="F88" s="148" t="s">
        <v>260</v>
      </c>
      <c r="G88" s="149">
        <v>0.37083333333333335</v>
      </c>
      <c r="H88" s="149">
        <v>0.4375</v>
      </c>
      <c r="I88" s="150"/>
    </row>
    <row r="89" spans="1:9" ht="17.25">
      <c r="A89" s="380"/>
      <c r="B89" s="148" t="s">
        <v>261</v>
      </c>
      <c r="C89" s="148">
        <v>304</v>
      </c>
      <c r="D89" s="155">
        <v>46076</v>
      </c>
      <c r="E89" s="148" t="s">
        <v>260</v>
      </c>
      <c r="F89" s="148" t="s">
        <v>17</v>
      </c>
      <c r="G89" s="149">
        <v>0.53611111111111109</v>
      </c>
      <c r="H89" s="149">
        <v>0.58680555555555558</v>
      </c>
      <c r="I89" s="150"/>
    </row>
    <row r="90" spans="1:9" ht="17.25">
      <c r="A90" s="380"/>
      <c r="B90" s="148" t="s">
        <v>261</v>
      </c>
      <c r="C90" s="148">
        <v>365</v>
      </c>
      <c r="D90" s="155">
        <v>46079</v>
      </c>
      <c r="E90" s="148" t="s">
        <v>17</v>
      </c>
      <c r="F90" s="148" t="s">
        <v>260</v>
      </c>
      <c r="G90" s="149">
        <v>0.62847222222222221</v>
      </c>
      <c r="H90" s="149">
        <v>0.68333333333333335</v>
      </c>
      <c r="I90" s="150"/>
    </row>
    <row r="91" spans="1:9" ht="17.25">
      <c r="A91" s="380"/>
      <c r="B91" s="148" t="s">
        <v>261</v>
      </c>
      <c r="C91" s="148">
        <v>268</v>
      </c>
      <c r="D91" s="155">
        <v>46079</v>
      </c>
      <c r="E91" s="148" t="s">
        <v>260</v>
      </c>
      <c r="F91" s="148" t="s">
        <v>276</v>
      </c>
      <c r="G91" s="149">
        <v>0.80972222222222223</v>
      </c>
      <c r="H91" s="149">
        <v>0.9555555555555556</v>
      </c>
      <c r="I91" s="154"/>
    </row>
    <row r="92" spans="1:9">
      <c r="A92" s="145" t="s">
        <v>246</v>
      </c>
      <c r="B92" s="152"/>
      <c r="C92" s="152"/>
      <c r="D92" s="152"/>
      <c r="E92" s="152"/>
      <c r="F92" s="152"/>
      <c r="G92" s="152"/>
      <c r="H92" s="152"/>
      <c r="I92" s="153"/>
    </row>
  </sheetData>
  <mergeCells count="21">
    <mergeCell ref="A88:A91"/>
    <mergeCell ref="A73:A74"/>
    <mergeCell ref="A76:A78"/>
    <mergeCell ref="A80:A83"/>
    <mergeCell ref="A50:A51"/>
    <mergeCell ref="A53:A56"/>
    <mergeCell ref="A58:A61"/>
    <mergeCell ref="A63:A66"/>
    <mergeCell ref="A68:A71"/>
    <mergeCell ref="A85:A86"/>
    <mergeCell ref="A2:A5"/>
    <mergeCell ref="A7:A8"/>
    <mergeCell ref="A10:A15"/>
    <mergeCell ref="A17:A20"/>
    <mergeCell ref="A22:A25"/>
    <mergeCell ref="A45:A48"/>
    <mergeCell ref="A27:A28"/>
    <mergeCell ref="A30:A31"/>
    <mergeCell ref="A33:A36"/>
    <mergeCell ref="A38:A39"/>
    <mergeCell ref="A41:A4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FACC-B686-4838-AE34-17FF3ED610B8}">
  <sheetPr>
    <tabColor theme="6" tint="0.39997558519241921"/>
  </sheetPr>
  <dimension ref="A1:AC226"/>
  <sheetViews>
    <sheetView zoomScale="85" zoomScaleNormal="85" workbookViewId="0">
      <selection activeCell="B5" sqref="B5"/>
    </sheetView>
  </sheetViews>
  <sheetFormatPr defaultColWidth="14.42578125" defaultRowHeight="15" customHeight="1"/>
  <cols>
    <col min="1" max="1" width="4.140625" style="64" bestFit="1" customWidth="1"/>
    <col min="2" max="2" width="62.85546875" style="64" customWidth="1"/>
    <col min="3" max="3" width="39.5703125" style="64" customWidth="1"/>
    <col min="4" max="4" width="10" style="64" customWidth="1"/>
    <col min="5" max="5" width="10.28515625" style="64" bestFit="1" customWidth="1"/>
    <col min="6" max="6" width="21.28515625" style="64" bestFit="1" customWidth="1"/>
    <col min="7" max="7" width="12.140625" style="64" bestFit="1" customWidth="1"/>
    <col min="8" max="8" width="14.28515625" style="64" customWidth="1"/>
    <col min="9" max="9" width="15.28515625" style="64" bestFit="1" customWidth="1"/>
    <col min="10" max="29" width="8.7109375" style="64" customWidth="1"/>
    <col min="30" max="16384" width="14.42578125" style="64"/>
  </cols>
  <sheetData>
    <row r="1" spans="1:9" ht="15" customHeight="1" thickBot="1">
      <c r="A1" s="40"/>
      <c r="B1" s="41" t="s">
        <v>0</v>
      </c>
      <c r="C1" s="10" t="s">
        <v>44</v>
      </c>
      <c r="D1" s="40"/>
      <c r="E1" s="40"/>
      <c r="F1" s="43"/>
      <c r="G1" s="43"/>
      <c r="H1" s="52"/>
      <c r="I1" s="52"/>
    </row>
    <row r="2" spans="1:9" ht="15" customHeight="1" thickBot="1">
      <c r="A2" s="40"/>
      <c r="B2" s="41" t="s">
        <v>1</v>
      </c>
      <c r="C2" s="132" t="s">
        <v>45</v>
      </c>
      <c r="D2" s="40"/>
      <c r="E2" s="40"/>
      <c r="F2" s="43"/>
      <c r="G2" s="52"/>
      <c r="H2" s="44"/>
      <c r="I2" s="44"/>
    </row>
    <row r="3" spans="1:9" ht="14.25" customHeight="1">
      <c r="A3" s="40"/>
      <c r="B3" s="41" t="s">
        <v>2</v>
      </c>
      <c r="C3" s="42" t="s">
        <v>3</v>
      </c>
      <c r="D3" s="40"/>
      <c r="E3" s="40"/>
      <c r="F3" s="43"/>
      <c r="G3" s="44"/>
      <c r="H3" s="44"/>
      <c r="I3" s="44"/>
    </row>
    <row r="4" spans="1:9" ht="14.25" customHeight="1" thickBot="1">
      <c r="A4" s="40"/>
      <c r="B4" s="41" t="s">
        <v>4</v>
      </c>
      <c r="C4" s="42"/>
      <c r="D4" s="40"/>
      <c r="E4" s="40"/>
      <c r="F4" s="43"/>
      <c r="G4" s="44"/>
      <c r="H4" s="44"/>
      <c r="I4" s="44"/>
    </row>
    <row r="5" spans="1:9" ht="14.25" customHeight="1">
      <c r="A5" s="40"/>
      <c r="B5" s="41" t="s">
        <v>5</v>
      </c>
      <c r="C5" s="96" t="s">
        <v>46</v>
      </c>
      <c r="D5" s="40"/>
      <c r="E5" s="40"/>
      <c r="F5" s="43"/>
      <c r="G5" s="44"/>
      <c r="H5" s="45"/>
      <c r="I5" s="45"/>
    </row>
    <row r="6" spans="1:9" ht="14.25" customHeight="1">
      <c r="A6" s="40"/>
      <c r="B6" s="41" t="s">
        <v>7</v>
      </c>
      <c r="C6" s="42" t="s">
        <v>18</v>
      </c>
      <c r="D6" s="40"/>
      <c r="E6" s="40"/>
      <c r="F6" s="46"/>
      <c r="G6" s="43"/>
      <c r="H6" s="45"/>
      <c r="I6" s="43"/>
    </row>
    <row r="7" spans="1:9" ht="14.25" customHeight="1">
      <c r="A7" s="40"/>
      <c r="B7" s="41" t="s">
        <v>9</v>
      </c>
      <c r="C7" s="42" t="s">
        <v>22</v>
      </c>
      <c r="D7" s="40"/>
      <c r="E7" s="40"/>
      <c r="F7" s="46"/>
      <c r="G7" s="43"/>
      <c r="H7" s="45"/>
      <c r="I7" s="43"/>
    </row>
    <row r="8" spans="1:9" ht="14.25" customHeight="1">
      <c r="A8" s="40"/>
      <c r="B8" s="41" t="s">
        <v>10</v>
      </c>
      <c r="C8" s="42">
        <v>105</v>
      </c>
      <c r="D8" s="40"/>
      <c r="E8" s="40"/>
      <c r="F8" s="46"/>
      <c r="G8" s="43"/>
      <c r="H8" s="45"/>
      <c r="I8" s="43"/>
    </row>
    <row r="9" spans="1:9" ht="14.25" customHeight="1" thickBot="1">
      <c r="A9" s="40"/>
      <c r="B9" s="41" t="s">
        <v>11</v>
      </c>
      <c r="C9" s="42"/>
      <c r="D9" s="46"/>
      <c r="E9" s="46"/>
      <c r="F9" s="46"/>
      <c r="G9" s="43"/>
      <c r="H9" s="45"/>
      <c r="I9" s="43"/>
    </row>
    <row r="10" spans="1:9" ht="15" customHeight="1">
      <c r="A10" s="40"/>
      <c r="B10" s="41" t="s">
        <v>12</v>
      </c>
      <c r="C10" s="42" t="s">
        <v>48</v>
      </c>
      <c r="D10" s="40"/>
      <c r="E10" s="40"/>
      <c r="F10" s="47"/>
      <c r="G10" s="43"/>
      <c r="H10" s="43"/>
      <c r="I10" s="43"/>
    </row>
    <row r="11" spans="1:9" ht="14.25" customHeight="1" thickBot="1">
      <c r="A11" s="40"/>
      <c r="B11" s="41" t="s">
        <v>14</v>
      </c>
      <c r="C11" s="42"/>
      <c r="D11" s="40"/>
      <c r="E11" s="40"/>
      <c r="F11" s="43"/>
      <c r="G11" s="43"/>
      <c r="H11" s="43"/>
      <c r="I11" s="43"/>
    </row>
    <row r="12" spans="1:9" ht="13.5" customHeight="1" thickBot="1">
      <c r="A12" s="48"/>
      <c r="B12" s="49"/>
      <c r="C12" s="50"/>
      <c r="D12" s="51"/>
      <c r="E12" s="47"/>
      <c r="F12" s="43"/>
      <c r="G12" s="43"/>
      <c r="H12" s="43"/>
      <c r="I12" s="43"/>
    </row>
    <row r="13" spans="1:9" ht="13.5" customHeight="1">
      <c r="A13" s="352" t="s">
        <v>49</v>
      </c>
      <c r="B13" s="352" t="s">
        <v>50</v>
      </c>
      <c r="C13" s="17" t="s">
        <v>51</v>
      </c>
      <c r="D13" s="17" t="s">
        <v>49</v>
      </c>
      <c r="E13" s="17" t="s">
        <v>49</v>
      </c>
      <c r="F13" s="17" t="s">
        <v>52</v>
      </c>
      <c r="G13" s="18">
        <v>0.15</v>
      </c>
      <c r="H13" s="19" t="s">
        <v>35</v>
      </c>
      <c r="I13" s="354" t="s">
        <v>53</v>
      </c>
    </row>
    <row r="14" spans="1:9" ht="24.75" customHeight="1" thickBot="1">
      <c r="A14" s="353"/>
      <c r="B14" s="353"/>
      <c r="C14" s="20" t="s">
        <v>54</v>
      </c>
      <c r="D14" s="20" t="s">
        <v>55</v>
      </c>
      <c r="E14" s="20" t="s">
        <v>56</v>
      </c>
      <c r="F14" s="20" t="s">
        <v>57</v>
      </c>
      <c r="G14" s="20" t="s">
        <v>58</v>
      </c>
      <c r="H14" s="20" t="s">
        <v>59</v>
      </c>
      <c r="I14" s="355"/>
    </row>
    <row r="15" spans="1:9" ht="13.5" customHeight="1" thickBot="1">
      <c r="A15" s="60"/>
      <c r="B15" s="60"/>
      <c r="C15" s="74"/>
      <c r="D15" s="74"/>
      <c r="E15" s="74"/>
      <c r="F15" s="74"/>
      <c r="G15" s="74"/>
      <c r="H15" s="74"/>
      <c r="I15" s="75"/>
    </row>
    <row r="16" spans="1:9" ht="13.5" customHeight="1" thickBot="1">
      <c r="A16" s="61"/>
      <c r="B16" s="72" t="s">
        <v>27</v>
      </c>
      <c r="C16" s="72"/>
      <c r="D16" s="72"/>
      <c r="E16" s="72"/>
      <c r="F16" s="72"/>
      <c r="G16" s="72"/>
      <c r="H16" s="72"/>
      <c r="I16" s="73"/>
    </row>
    <row r="17" spans="1:9" ht="13.5" customHeight="1">
      <c r="A17" s="115"/>
      <c r="B17" s="113" t="s">
        <v>277</v>
      </c>
      <c r="C17" s="116">
        <v>280.5</v>
      </c>
      <c r="D17" s="117">
        <v>20</v>
      </c>
      <c r="E17" s="117">
        <v>4</v>
      </c>
      <c r="F17" s="111">
        <f>D17*E17*C17</f>
        <v>22440</v>
      </c>
      <c r="G17" s="111">
        <f>F17*(0/100)</f>
        <v>0</v>
      </c>
      <c r="H17" s="112">
        <v>0</v>
      </c>
      <c r="I17" s="114">
        <f>SUM(F17:H17)</f>
        <v>22440</v>
      </c>
    </row>
    <row r="18" spans="1:9" ht="13.5" customHeight="1">
      <c r="A18" s="115"/>
      <c r="B18" s="113" t="s">
        <v>278</v>
      </c>
      <c r="C18" s="116">
        <v>272</v>
      </c>
      <c r="D18" s="117">
        <v>19</v>
      </c>
      <c r="E18" s="117">
        <v>4</v>
      </c>
      <c r="F18" s="111">
        <f t="shared" ref="F18:F28" si="0">D18*E18*C18</f>
        <v>20672</v>
      </c>
      <c r="G18" s="111">
        <f t="shared" ref="G18:G28" si="1">F18*(0/100)</f>
        <v>0</v>
      </c>
      <c r="H18" s="112">
        <v>0</v>
      </c>
      <c r="I18" s="114">
        <f t="shared" ref="I18:I28" si="2">SUM(F18:H18)</f>
        <v>20672</v>
      </c>
    </row>
    <row r="19" spans="1:9" ht="13.5" customHeight="1">
      <c r="A19" s="115"/>
      <c r="B19" s="113" t="s">
        <v>279</v>
      </c>
      <c r="C19" s="116">
        <v>272</v>
      </c>
      <c r="D19" s="117">
        <v>1</v>
      </c>
      <c r="E19" s="117">
        <v>5</v>
      </c>
      <c r="F19" s="111">
        <f t="shared" si="0"/>
        <v>1360</v>
      </c>
      <c r="G19" s="111">
        <f t="shared" si="1"/>
        <v>0</v>
      </c>
      <c r="H19" s="112">
        <v>0</v>
      </c>
      <c r="I19" s="114">
        <f t="shared" si="2"/>
        <v>1360</v>
      </c>
    </row>
    <row r="20" spans="1:9" ht="13.5" customHeight="1">
      <c r="A20" s="115"/>
      <c r="B20" s="113" t="s">
        <v>279</v>
      </c>
      <c r="C20" s="116">
        <v>272</v>
      </c>
      <c r="D20" s="117">
        <v>1</v>
      </c>
      <c r="E20" s="117">
        <v>6</v>
      </c>
      <c r="F20" s="111">
        <f t="shared" si="0"/>
        <v>1632</v>
      </c>
      <c r="G20" s="111">
        <f t="shared" si="1"/>
        <v>0</v>
      </c>
      <c r="H20" s="112">
        <v>0</v>
      </c>
      <c r="I20" s="114">
        <f t="shared" si="2"/>
        <v>1632</v>
      </c>
    </row>
    <row r="21" spans="1:9" ht="13.5" customHeight="1">
      <c r="A21" s="115"/>
      <c r="B21" s="113" t="s">
        <v>280</v>
      </c>
      <c r="C21" s="116">
        <v>280.5</v>
      </c>
      <c r="D21" s="117">
        <v>22</v>
      </c>
      <c r="E21" s="117">
        <v>3</v>
      </c>
      <c r="F21" s="111">
        <f t="shared" si="0"/>
        <v>18513</v>
      </c>
      <c r="G21" s="111">
        <f t="shared" si="1"/>
        <v>0</v>
      </c>
      <c r="H21" s="112">
        <v>0</v>
      </c>
      <c r="I21" s="114">
        <f t="shared" si="2"/>
        <v>18513</v>
      </c>
    </row>
    <row r="22" spans="1:9" ht="13.5" customHeight="1">
      <c r="A22" s="115"/>
      <c r="B22" s="113" t="s">
        <v>281</v>
      </c>
      <c r="C22" s="116">
        <v>4</v>
      </c>
      <c r="D22" s="117">
        <v>105</v>
      </c>
      <c r="E22" s="117">
        <v>1</v>
      </c>
      <c r="F22" s="111">
        <f t="shared" ref="F22:F27" si="3">D22*E22*C22</f>
        <v>420</v>
      </c>
      <c r="G22" s="111">
        <f t="shared" ref="G22:G27" si="4">F22*(0/100)</f>
        <v>0</v>
      </c>
      <c r="H22" s="112">
        <v>0</v>
      </c>
      <c r="I22" s="114">
        <f t="shared" ref="I22:I27" si="5">SUM(F22:H22)</f>
        <v>420</v>
      </c>
    </row>
    <row r="23" spans="1:9" ht="13.5" customHeight="1">
      <c r="A23" s="115"/>
      <c r="B23" s="113" t="s">
        <v>282</v>
      </c>
      <c r="C23" s="116">
        <v>2</v>
      </c>
      <c r="D23" s="117">
        <v>1</v>
      </c>
      <c r="E23" s="117">
        <v>6</v>
      </c>
      <c r="F23" s="111">
        <f t="shared" si="3"/>
        <v>12</v>
      </c>
      <c r="G23" s="111">
        <f t="shared" si="4"/>
        <v>0</v>
      </c>
      <c r="H23" s="112">
        <v>0</v>
      </c>
      <c r="I23" s="114">
        <f t="shared" si="5"/>
        <v>12</v>
      </c>
    </row>
    <row r="24" spans="1:9" ht="13.5" customHeight="1">
      <c r="A24" s="115"/>
      <c r="B24" s="113" t="s">
        <v>282</v>
      </c>
      <c r="C24" s="116">
        <v>2</v>
      </c>
      <c r="D24" s="117">
        <v>1</v>
      </c>
      <c r="E24" s="117">
        <v>5</v>
      </c>
      <c r="F24" s="111">
        <f t="shared" si="3"/>
        <v>10</v>
      </c>
      <c r="G24" s="111">
        <f t="shared" si="4"/>
        <v>0</v>
      </c>
      <c r="H24" s="112">
        <v>0</v>
      </c>
      <c r="I24" s="114">
        <f t="shared" si="5"/>
        <v>10</v>
      </c>
    </row>
    <row r="25" spans="1:9" ht="13.5" customHeight="1">
      <c r="A25" s="115"/>
      <c r="B25" s="113" t="s">
        <v>282</v>
      </c>
      <c r="C25" s="116">
        <v>2</v>
      </c>
      <c r="D25" s="117">
        <v>39</v>
      </c>
      <c r="E25" s="117">
        <v>4</v>
      </c>
      <c r="F25" s="111">
        <f t="shared" si="3"/>
        <v>312</v>
      </c>
      <c r="G25" s="111">
        <f t="shared" si="4"/>
        <v>0</v>
      </c>
      <c r="H25" s="112">
        <v>0</v>
      </c>
      <c r="I25" s="114">
        <f t="shared" si="5"/>
        <v>312</v>
      </c>
    </row>
    <row r="26" spans="1:9" ht="13.5" customHeight="1">
      <c r="A26" s="115"/>
      <c r="B26" s="113" t="s">
        <v>282</v>
      </c>
      <c r="C26" s="116">
        <v>2</v>
      </c>
      <c r="D26" s="117">
        <v>22</v>
      </c>
      <c r="E26" s="117">
        <v>3</v>
      </c>
      <c r="F26" s="111">
        <f t="shared" si="3"/>
        <v>132</v>
      </c>
      <c r="G26" s="111">
        <f t="shared" si="4"/>
        <v>0</v>
      </c>
      <c r="H26" s="112">
        <v>0</v>
      </c>
      <c r="I26" s="114">
        <f t="shared" si="5"/>
        <v>132</v>
      </c>
    </row>
    <row r="27" spans="1:9" ht="13.5" customHeight="1">
      <c r="A27" s="115"/>
      <c r="B27" s="141" t="s">
        <v>283</v>
      </c>
      <c r="C27" s="116">
        <v>2</v>
      </c>
      <c r="D27" s="117">
        <v>0</v>
      </c>
      <c r="E27" s="117">
        <v>0</v>
      </c>
      <c r="F27" s="111">
        <f t="shared" si="3"/>
        <v>0</v>
      </c>
      <c r="G27" s="111">
        <f t="shared" si="4"/>
        <v>0</v>
      </c>
      <c r="H27" s="112">
        <f t="shared" ref="H27" si="6">F27*(3.5/100)</f>
        <v>0</v>
      </c>
      <c r="I27" s="114">
        <f t="shared" si="5"/>
        <v>0</v>
      </c>
    </row>
    <row r="28" spans="1:9" ht="13.5" customHeight="1">
      <c r="A28" s="115"/>
      <c r="B28" s="113"/>
      <c r="C28" s="116"/>
      <c r="D28" s="117"/>
      <c r="E28" s="117"/>
      <c r="F28" s="111">
        <f t="shared" si="0"/>
        <v>0</v>
      </c>
      <c r="G28" s="111">
        <f t="shared" si="1"/>
        <v>0</v>
      </c>
      <c r="H28" s="112">
        <f t="shared" ref="H28" si="7">F28*(3.5/100)</f>
        <v>0</v>
      </c>
      <c r="I28" s="114">
        <f t="shared" si="2"/>
        <v>0</v>
      </c>
    </row>
    <row r="29" spans="1:9" ht="13.5" customHeight="1" thickBot="1">
      <c r="A29" s="110"/>
      <c r="B29" s="25" t="s">
        <v>70</v>
      </c>
      <c r="C29" s="53"/>
      <c r="D29" s="46"/>
      <c r="E29" s="46"/>
      <c r="F29" s="26">
        <f>SUM(F17:F28)</f>
        <v>65503</v>
      </c>
      <c r="G29" s="26">
        <f t="shared" ref="G29:I29" si="8">SUM(G17:G28)</f>
        <v>0</v>
      </c>
      <c r="H29" s="26">
        <f t="shared" si="8"/>
        <v>0</v>
      </c>
      <c r="I29" s="26">
        <f t="shared" si="8"/>
        <v>65503</v>
      </c>
    </row>
    <row r="30" spans="1:9" ht="13.5" customHeight="1" thickBot="1">
      <c r="A30" s="43"/>
      <c r="B30" s="43"/>
      <c r="C30" s="53"/>
      <c r="D30" s="46"/>
      <c r="E30" s="46"/>
      <c r="F30" s="53"/>
      <c r="G30" s="53"/>
      <c r="H30" s="53"/>
      <c r="I30" s="53"/>
    </row>
    <row r="31" spans="1:9" ht="13.5" customHeight="1">
      <c r="A31" s="70"/>
      <c r="B31" s="71" t="s">
        <v>28</v>
      </c>
      <c r="C31" s="72"/>
      <c r="D31" s="72"/>
      <c r="E31" s="72"/>
      <c r="F31" s="72"/>
      <c r="G31" s="72"/>
      <c r="H31" s="72"/>
      <c r="I31" s="73"/>
    </row>
    <row r="32" spans="1:9" ht="13.5" customHeight="1">
      <c r="A32" s="115"/>
      <c r="B32" s="163" t="s">
        <v>284</v>
      </c>
      <c r="C32" s="116">
        <v>0</v>
      </c>
      <c r="D32" s="142">
        <v>105</v>
      </c>
      <c r="E32" s="120">
        <v>4</v>
      </c>
      <c r="F32" s="111">
        <f>C32*D32*E32</f>
        <v>0</v>
      </c>
      <c r="G32" s="111">
        <f>F32*(15/100)</f>
        <v>0</v>
      </c>
      <c r="H32" s="111">
        <v>0</v>
      </c>
      <c r="I32" s="112">
        <f>SUM(F32:H32)</f>
        <v>0</v>
      </c>
    </row>
    <row r="33" spans="1:9" ht="13.5" customHeight="1">
      <c r="A33" s="115"/>
      <c r="B33" s="163" t="s">
        <v>285</v>
      </c>
      <c r="C33" s="116">
        <v>95</v>
      </c>
      <c r="D33" s="142">
        <v>105</v>
      </c>
      <c r="E33" s="120">
        <v>1</v>
      </c>
      <c r="F33" s="111">
        <f t="shared" ref="F33:F39" si="9">C33*D33*E33</f>
        <v>9975</v>
      </c>
      <c r="G33" s="111">
        <f t="shared" ref="G33:G39" si="10">F33*(15/100)</f>
        <v>1496.25</v>
      </c>
      <c r="H33" s="111">
        <v>0</v>
      </c>
      <c r="I33" s="112">
        <f t="shared" ref="I33:I39" si="11">SUM(F33:H33)</f>
        <v>11471.25</v>
      </c>
    </row>
    <row r="34" spans="1:9" ht="13.5" customHeight="1">
      <c r="A34" s="115"/>
      <c r="B34" s="163" t="s">
        <v>286</v>
      </c>
      <c r="C34" s="116">
        <v>54</v>
      </c>
      <c r="D34" s="142">
        <v>105</v>
      </c>
      <c r="E34" s="120">
        <v>1</v>
      </c>
      <c r="F34" s="111">
        <f t="shared" si="9"/>
        <v>5670</v>
      </c>
      <c r="G34" s="111">
        <f t="shared" si="10"/>
        <v>850.5</v>
      </c>
      <c r="H34" s="111">
        <v>0</v>
      </c>
      <c r="I34" s="112">
        <f t="shared" si="11"/>
        <v>6520.5</v>
      </c>
    </row>
    <row r="35" spans="1:9" ht="27" customHeight="1">
      <c r="A35" s="115"/>
      <c r="B35" s="163" t="s">
        <v>287</v>
      </c>
      <c r="C35" s="116">
        <v>37</v>
      </c>
      <c r="D35" s="142">
        <v>105</v>
      </c>
      <c r="E35" s="120">
        <v>2</v>
      </c>
      <c r="F35" s="111">
        <f>C35*D35*E35</f>
        <v>7770</v>
      </c>
      <c r="G35" s="111">
        <f>F35*(15/100)</f>
        <v>1165.5</v>
      </c>
      <c r="H35" s="111">
        <v>0</v>
      </c>
      <c r="I35" s="112">
        <f>SUM(F35:H35)</f>
        <v>8935.5</v>
      </c>
    </row>
    <row r="36" spans="1:9" ht="13.5" customHeight="1">
      <c r="A36" s="115"/>
      <c r="B36" s="163" t="s">
        <v>288</v>
      </c>
      <c r="C36" s="116">
        <v>38</v>
      </c>
      <c r="D36" s="142">
        <v>105</v>
      </c>
      <c r="E36" s="120">
        <v>2</v>
      </c>
      <c r="F36" s="111">
        <f>C36*D36*E36</f>
        <v>7980</v>
      </c>
      <c r="G36" s="111">
        <f>F36*(15/100)</f>
        <v>1197</v>
      </c>
      <c r="H36" s="111">
        <v>0</v>
      </c>
      <c r="I36" s="112">
        <f>SUM(F36:H36)</f>
        <v>9177</v>
      </c>
    </row>
    <row r="37" spans="1:9" ht="13.5" customHeight="1">
      <c r="A37" s="115"/>
      <c r="B37" s="163" t="s">
        <v>289</v>
      </c>
      <c r="C37" s="116">
        <v>15</v>
      </c>
      <c r="D37" s="142">
        <v>105</v>
      </c>
      <c r="E37" s="120">
        <v>2</v>
      </c>
      <c r="F37" s="111">
        <f>C37*D37*E37</f>
        <v>3150</v>
      </c>
      <c r="G37" s="111">
        <f>F37*(15/100)</f>
        <v>472.5</v>
      </c>
      <c r="H37" s="111">
        <v>0</v>
      </c>
      <c r="I37" s="112">
        <f>SUM(F37:H37)</f>
        <v>3622.5</v>
      </c>
    </row>
    <row r="38" spans="1:9" ht="13.5" customHeight="1">
      <c r="A38" s="115"/>
      <c r="B38" s="163" t="s">
        <v>290</v>
      </c>
      <c r="C38" s="116">
        <v>39</v>
      </c>
      <c r="D38" s="142">
        <v>105</v>
      </c>
      <c r="E38" s="120">
        <v>1</v>
      </c>
      <c r="F38" s="111">
        <f>C38*D38*E38</f>
        <v>4095</v>
      </c>
      <c r="G38" s="111">
        <f>F38*(15/100)</f>
        <v>614.25</v>
      </c>
      <c r="H38" s="111">
        <v>0</v>
      </c>
      <c r="I38" s="112">
        <f>SUM(F38:H38)</f>
        <v>4709.25</v>
      </c>
    </row>
    <row r="39" spans="1:9" ht="13.5" customHeight="1">
      <c r="A39" s="115"/>
      <c r="B39" s="163" t="s">
        <v>291</v>
      </c>
      <c r="C39" s="116">
        <v>19</v>
      </c>
      <c r="D39" s="142">
        <v>105</v>
      </c>
      <c r="E39" s="120">
        <v>1</v>
      </c>
      <c r="F39" s="111">
        <f t="shared" si="9"/>
        <v>1995</v>
      </c>
      <c r="G39" s="111">
        <f t="shared" si="10"/>
        <v>299.25</v>
      </c>
      <c r="H39" s="111">
        <v>0</v>
      </c>
      <c r="I39" s="112">
        <f t="shared" si="11"/>
        <v>2294.25</v>
      </c>
    </row>
    <row r="40" spans="1:9" ht="13.5" customHeight="1">
      <c r="A40" s="115"/>
      <c r="B40" s="163" t="s">
        <v>292</v>
      </c>
      <c r="C40" s="116">
        <v>42</v>
      </c>
      <c r="D40" s="142">
        <v>105</v>
      </c>
      <c r="E40" s="120">
        <v>0</v>
      </c>
      <c r="F40" s="111">
        <f>C40*D40*E40</f>
        <v>0</v>
      </c>
      <c r="G40" s="111">
        <f>F40*(15/100)</f>
        <v>0</v>
      </c>
      <c r="H40" s="111">
        <v>0</v>
      </c>
      <c r="I40" s="112">
        <f>SUM(F40:H40)</f>
        <v>0</v>
      </c>
    </row>
    <row r="41" spans="1:9" ht="13.5" customHeight="1">
      <c r="A41" s="115"/>
      <c r="B41" s="163" t="s">
        <v>293</v>
      </c>
      <c r="C41" s="116">
        <v>43</v>
      </c>
      <c r="D41" s="142">
        <v>105</v>
      </c>
      <c r="E41" s="120">
        <v>0</v>
      </c>
      <c r="F41" s="111">
        <f>C41*D41*E41</f>
        <v>0</v>
      </c>
      <c r="G41" s="111">
        <f>F41*(15/100)</f>
        <v>0</v>
      </c>
      <c r="H41" s="111">
        <v>0</v>
      </c>
      <c r="I41" s="112">
        <f>SUM(F41:H41)</f>
        <v>0</v>
      </c>
    </row>
    <row r="42" spans="1:9" ht="13.5" customHeight="1">
      <c r="A42" s="115"/>
      <c r="B42" s="119"/>
      <c r="C42" s="116">
        <v>0</v>
      </c>
      <c r="D42" s="142"/>
      <c r="E42" s="120"/>
      <c r="F42" s="111">
        <f t="shared" ref="F42" si="12">C42*D42*E42</f>
        <v>0</v>
      </c>
      <c r="G42" s="111">
        <f t="shared" ref="G42" si="13">F42*(15/100)</f>
        <v>0</v>
      </c>
      <c r="H42" s="111">
        <v>0</v>
      </c>
      <c r="I42" s="112">
        <f t="shared" ref="I42" si="14">SUM(F42:H42)</f>
        <v>0</v>
      </c>
    </row>
    <row r="43" spans="1:9" ht="13.5" customHeight="1" thickBot="1">
      <c r="A43" s="118"/>
      <c r="B43" s="25" t="s">
        <v>70</v>
      </c>
      <c r="C43" s="83"/>
      <c r="D43" s="84"/>
      <c r="E43" s="84"/>
      <c r="F43" s="26">
        <f>SUM(F32:F42)</f>
        <v>40635</v>
      </c>
      <c r="G43" s="26">
        <f>SUM(G32:G42)</f>
        <v>6095.25</v>
      </c>
      <c r="H43" s="26">
        <f>SUM(H32:H42)</f>
        <v>0</v>
      </c>
      <c r="I43" s="26">
        <f>SUM(I32:I42)</f>
        <v>46730.25</v>
      </c>
    </row>
    <row r="44" spans="1:9" ht="13.5" customHeight="1" thickBot="1">
      <c r="A44" s="43"/>
      <c r="B44" s="43"/>
      <c r="C44" s="53"/>
      <c r="D44" s="46"/>
      <c r="E44" s="46"/>
      <c r="F44" s="53"/>
      <c r="G44" s="53"/>
      <c r="H44" s="53"/>
      <c r="I44" s="53"/>
    </row>
    <row r="45" spans="1:9" ht="13.5" customHeight="1" thickBot="1">
      <c r="A45" s="70"/>
      <c r="B45" s="71" t="s">
        <v>95</v>
      </c>
      <c r="C45" s="76"/>
      <c r="D45" s="72"/>
      <c r="E45" s="72"/>
      <c r="F45" s="72"/>
      <c r="G45" s="72"/>
      <c r="H45" s="72"/>
      <c r="I45" s="73"/>
    </row>
    <row r="46" spans="1:9" ht="13.5" customHeight="1">
      <c r="A46" s="62"/>
      <c r="B46" s="93" t="s">
        <v>294</v>
      </c>
      <c r="C46" s="56">
        <v>0</v>
      </c>
      <c r="D46" s="54">
        <v>1</v>
      </c>
      <c r="E46" s="54">
        <v>3</v>
      </c>
      <c r="F46" s="55">
        <f>C46*D46*E46</f>
        <v>0</v>
      </c>
      <c r="G46" s="55">
        <f>F46*(15/100)</f>
        <v>0</v>
      </c>
      <c r="H46" s="55"/>
      <c r="I46" s="55">
        <f>SUM(F46:H46)</f>
        <v>0</v>
      </c>
    </row>
    <row r="47" spans="1:9" ht="27" customHeight="1">
      <c r="A47" s="62"/>
      <c r="B47" s="93" t="s">
        <v>295</v>
      </c>
      <c r="C47" s="56">
        <v>8215</v>
      </c>
      <c r="D47" s="54">
        <v>1</v>
      </c>
      <c r="E47" s="54">
        <v>1</v>
      </c>
      <c r="F47" s="55">
        <f t="shared" ref="F47:F50" si="15">C47*D47*E47</f>
        <v>8215</v>
      </c>
      <c r="G47" s="55">
        <v>0</v>
      </c>
      <c r="H47" s="55"/>
      <c r="I47" s="55">
        <f t="shared" ref="I47:I50" si="16">SUM(F47:H47)</f>
        <v>8215</v>
      </c>
    </row>
    <row r="48" spans="1:9" ht="30" customHeight="1">
      <c r="A48" s="62"/>
      <c r="B48" s="93" t="s">
        <v>296</v>
      </c>
      <c r="C48" s="56">
        <v>1575</v>
      </c>
      <c r="D48" s="54">
        <v>1</v>
      </c>
      <c r="E48" s="54">
        <v>1</v>
      </c>
      <c r="F48" s="55">
        <f t="shared" si="15"/>
        <v>1575</v>
      </c>
      <c r="G48" s="55">
        <f t="shared" ref="G48:G50" si="17">F48*(15/100)</f>
        <v>236.25</v>
      </c>
      <c r="H48" s="55"/>
      <c r="I48" s="55">
        <f t="shared" si="16"/>
        <v>1811.25</v>
      </c>
    </row>
    <row r="49" spans="1:9" ht="13.5" customHeight="1" thickBot="1">
      <c r="A49" s="62"/>
      <c r="B49" s="93"/>
      <c r="C49" s="56"/>
      <c r="D49" s="54"/>
      <c r="E49" s="54"/>
      <c r="F49" s="55">
        <f t="shared" si="15"/>
        <v>0</v>
      </c>
      <c r="G49" s="55">
        <f t="shared" si="17"/>
        <v>0</v>
      </c>
      <c r="H49" s="55"/>
      <c r="I49" s="55">
        <f t="shared" si="16"/>
        <v>0</v>
      </c>
    </row>
    <row r="50" spans="1:9" ht="13.5" customHeight="1" thickBot="1">
      <c r="A50" s="62"/>
      <c r="B50" s="93"/>
      <c r="C50" s="56"/>
      <c r="D50" s="54"/>
      <c r="E50" s="54"/>
      <c r="F50" s="55">
        <f t="shared" si="15"/>
        <v>0</v>
      </c>
      <c r="G50" s="55">
        <f t="shared" si="17"/>
        <v>0</v>
      </c>
      <c r="H50" s="55"/>
      <c r="I50" s="55">
        <f t="shared" si="16"/>
        <v>0</v>
      </c>
    </row>
    <row r="51" spans="1:9" ht="13.5" customHeight="1" thickBot="1">
      <c r="A51" s="2"/>
      <c r="B51" s="25" t="s">
        <v>70</v>
      </c>
      <c r="C51" s="53"/>
      <c r="D51" s="46"/>
      <c r="E51" s="46"/>
      <c r="F51" s="26">
        <f>SUM(F46:F50)</f>
        <v>9790</v>
      </c>
      <c r="G51" s="26">
        <f t="shared" ref="G51:I51" si="18">SUM(G46:G50)</f>
        <v>236.25</v>
      </c>
      <c r="H51" s="26">
        <f t="shared" si="18"/>
        <v>0</v>
      </c>
      <c r="I51" s="26">
        <f t="shared" si="18"/>
        <v>10026.25</v>
      </c>
    </row>
    <row r="52" spans="1:9" ht="13.5" customHeight="1" thickBot="1">
      <c r="A52" s="43"/>
      <c r="B52" s="43"/>
      <c r="C52" s="53"/>
      <c r="D52" s="46"/>
      <c r="E52" s="46"/>
      <c r="F52" s="53"/>
      <c r="G52" s="53"/>
      <c r="H52" s="53"/>
      <c r="I52" s="53"/>
    </row>
    <row r="53" spans="1:9" ht="13.5" customHeight="1">
      <c r="A53" s="70"/>
      <c r="B53" s="71" t="s">
        <v>30</v>
      </c>
      <c r="C53" s="76"/>
      <c r="D53" s="72"/>
      <c r="E53" s="72"/>
      <c r="F53" s="72"/>
      <c r="G53" s="72"/>
      <c r="H53" s="72"/>
      <c r="I53" s="73"/>
    </row>
    <row r="54" spans="1:9" ht="13.5" customHeight="1">
      <c r="A54" s="176"/>
      <c r="B54" s="189" t="s">
        <v>297</v>
      </c>
      <c r="C54" s="177"/>
      <c r="D54" s="178"/>
      <c r="E54" s="178"/>
      <c r="F54" s="178"/>
      <c r="G54" s="178"/>
      <c r="H54" s="178"/>
      <c r="I54" s="178"/>
    </row>
    <row r="55" spans="1:9">
      <c r="A55" s="179"/>
      <c r="B55" s="180" t="s">
        <v>298</v>
      </c>
      <c r="C55" s="181">
        <v>113</v>
      </c>
      <c r="D55" s="23">
        <v>1</v>
      </c>
      <c r="E55" s="23">
        <v>3</v>
      </c>
      <c r="F55" s="24">
        <f>C55*D55*E55</f>
        <v>339</v>
      </c>
      <c r="G55" s="24">
        <v>0</v>
      </c>
      <c r="H55" s="24"/>
      <c r="I55" s="24">
        <f>SUM(F55:H55)</f>
        <v>339</v>
      </c>
    </row>
    <row r="56" spans="1:9">
      <c r="A56" s="179"/>
      <c r="B56" s="180" t="s">
        <v>299</v>
      </c>
      <c r="C56" s="181">
        <v>204</v>
      </c>
      <c r="D56" s="23">
        <v>1</v>
      </c>
      <c r="E56" s="23">
        <v>3</v>
      </c>
      <c r="F56" s="24">
        <f t="shared" ref="F56:F103" si="19">C56*D56*E56</f>
        <v>612</v>
      </c>
      <c r="G56" s="24">
        <v>0</v>
      </c>
      <c r="H56" s="24"/>
      <c r="I56" s="24">
        <f t="shared" ref="I56:I103" si="20">SUM(F56:H56)</f>
        <v>612</v>
      </c>
    </row>
    <row r="57" spans="1:9">
      <c r="A57" s="179"/>
      <c r="B57" s="180" t="s">
        <v>300</v>
      </c>
      <c r="C57" s="181">
        <v>1345</v>
      </c>
      <c r="D57" s="23">
        <v>1</v>
      </c>
      <c r="E57" s="23">
        <v>3</v>
      </c>
      <c r="F57" s="24">
        <f t="shared" ref="F57:F84" si="21">C57*D57*E57</f>
        <v>4035</v>
      </c>
      <c r="G57" s="24">
        <v>0</v>
      </c>
      <c r="H57" s="24"/>
      <c r="I57" s="24">
        <f t="shared" ref="I57:I84" si="22">SUM(F57:H57)</f>
        <v>4035</v>
      </c>
    </row>
    <row r="58" spans="1:9">
      <c r="A58" s="179"/>
      <c r="B58" s="180" t="s">
        <v>301</v>
      </c>
      <c r="C58" s="181">
        <v>1506</v>
      </c>
      <c r="D58" s="23">
        <v>2</v>
      </c>
      <c r="E58" s="23">
        <v>2</v>
      </c>
      <c r="F58" s="24">
        <f t="shared" si="21"/>
        <v>6024</v>
      </c>
      <c r="G58" s="24">
        <v>0</v>
      </c>
      <c r="H58" s="24"/>
      <c r="I58" s="24">
        <f t="shared" si="22"/>
        <v>6024</v>
      </c>
    </row>
    <row r="59" spans="1:9">
      <c r="A59" s="179"/>
      <c r="B59" s="182" t="s">
        <v>104</v>
      </c>
      <c r="C59" s="181">
        <v>346</v>
      </c>
      <c r="D59" s="23">
        <v>2</v>
      </c>
      <c r="E59" s="23">
        <v>2</v>
      </c>
      <c r="F59" s="24">
        <f t="shared" si="21"/>
        <v>1384</v>
      </c>
      <c r="G59" s="24">
        <v>0</v>
      </c>
      <c r="H59" s="24"/>
      <c r="I59" s="24">
        <f t="shared" si="22"/>
        <v>1384</v>
      </c>
    </row>
    <row r="60" spans="1:9">
      <c r="A60" s="179"/>
      <c r="B60" s="183" t="s">
        <v>105</v>
      </c>
      <c r="C60" s="181">
        <v>1199</v>
      </c>
      <c r="D60" s="23">
        <v>1</v>
      </c>
      <c r="E60" s="23">
        <v>2</v>
      </c>
      <c r="F60" s="24">
        <f t="shared" si="21"/>
        <v>2398</v>
      </c>
      <c r="G60" s="24">
        <v>0</v>
      </c>
      <c r="H60" s="24"/>
      <c r="I60" s="24">
        <f t="shared" si="22"/>
        <v>2398</v>
      </c>
    </row>
    <row r="61" spans="1:9" ht="14.25">
      <c r="A61" s="179"/>
      <c r="B61" s="159" t="s">
        <v>106</v>
      </c>
      <c r="C61" s="181">
        <v>52</v>
      </c>
      <c r="D61" s="23">
        <v>1</v>
      </c>
      <c r="E61" s="23">
        <v>2</v>
      </c>
      <c r="F61" s="24">
        <f t="shared" si="21"/>
        <v>104</v>
      </c>
      <c r="G61" s="24">
        <v>0</v>
      </c>
      <c r="H61" s="24"/>
      <c r="I61" s="24">
        <f t="shared" si="22"/>
        <v>104</v>
      </c>
    </row>
    <row r="62" spans="1:9">
      <c r="A62" s="179"/>
      <c r="B62" s="182" t="s">
        <v>107</v>
      </c>
      <c r="C62" s="181">
        <v>158</v>
      </c>
      <c r="D62" s="23">
        <v>1</v>
      </c>
      <c r="E62" s="23">
        <v>2</v>
      </c>
      <c r="F62" s="24">
        <f t="shared" si="21"/>
        <v>316</v>
      </c>
      <c r="G62" s="24">
        <v>0</v>
      </c>
      <c r="H62" s="24"/>
      <c r="I62" s="24">
        <f t="shared" si="22"/>
        <v>316</v>
      </c>
    </row>
    <row r="63" spans="1:9">
      <c r="A63" s="179"/>
      <c r="B63" s="183" t="s">
        <v>108</v>
      </c>
      <c r="C63" s="181">
        <v>134</v>
      </c>
      <c r="D63" s="23">
        <v>2</v>
      </c>
      <c r="E63" s="23">
        <v>2</v>
      </c>
      <c r="F63" s="24">
        <f t="shared" si="21"/>
        <v>536</v>
      </c>
      <c r="G63" s="24">
        <v>0</v>
      </c>
      <c r="H63" s="24"/>
      <c r="I63" s="24">
        <f t="shared" si="22"/>
        <v>536</v>
      </c>
    </row>
    <row r="64" spans="1:9" ht="14.25">
      <c r="A64" s="179"/>
      <c r="B64" s="159" t="s">
        <v>109</v>
      </c>
      <c r="C64" s="181">
        <v>106</v>
      </c>
      <c r="D64" s="23">
        <v>1</v>
      </c>
      <c r="E64" s="23">
        <v>2</v>
      </c>
      <c r="F64" s="24">
        <f t="shared" si="21"/>
        <v>212</v>
      </c>
      <c r="G64" s="24">
        <v>0</v>
      </c>
      <c r="H64" s="24"/>
      <c r="I64" s="24">
        <f t="shared" si="22"/>
        <v>212</v>
      </c>
    </row>
    <row r="65" spans="1:9">
      <c r="A65" s="179"/>
      <c r="B65" s="182" t="s">
        <v>110</v>
      </c>
      <c r="C65" s="181">
        <v>139</v>
      </c>
      <c r="D65" s="23">
        <v>1</v>
      </c>
      <c r="E65" s="23">
        <v>2</v>
      </c>
      <c r="F65" s="24">
        <f t="shared" si="21"/>
        <v>278</v>
      </c>
      <c r="G65" s="24">
        <v>0</v>
      </c>
      <c r="H65" s="24"/>
      <c r="I65" s="24">
        <f t="shared" si="22"/>
        <v>278</v>
      </c>
    </row>
    <row r="66" spans="1:9">
      <c r="A66" s="176"/>
      <c r="B66" s="190" t="s">
        <v>297</v>
      </c>
      <c r="C66" s="177"/>
      <c r="D66" s="178"/>
      <c r="E66" s="178"/>
      <c r="F66" s="178"/>
      <c r="G66" s="178"/>
      <c r="H66" s="178"/>
      <c r="I66" s="178"/>
    </row>
    <row r="67" spans="1:9">
      <c r="A67" s="179"/>
      <c r="B67" s="180" t="s">
        <v>302</v>
      </c>
      <c r="C67" s="181">
        <v>506</v>
      </c>
      <c r="D67" s="23">
        <v>1</v>
      </c>
      <c r="E67" s="23">
        <v>2</v>
      </c>
      <c r="F67" s="24">
        <f>C67*D67*E67</f>
        <v>1012</v>
      </c>
      <c r="G67" s="24">
        <v>0</v>
      </c>
      <c r="H67" s="24"/>
      <c r="I67" s="24">
        <f>SUM(F67:H67)</f>
        <v>1012</v>
      </c>
    </row>
    <row r="68" spans="1:9">
      <c r="A68" s="179"/>
      <c r="B68" s="184" t="s">
        <v>303</v>
      </c>
      <c r="C68" s="181">
        <v>323</v>
      </c>
      <c r="D68" s="23">
        <v>1</v>
      </c>
      <c r="E68" s="23">
        <v>2</v>
      </c>
      <c r="F68" s="24">
        <f>C68*D68*E68</f>
        <v>646</v>
      </c>
      <c r="G68" s="24">
        <v>0</v>
      </c>
      <c r="H68" s="24"/>
      <c r="I68" s="24">
        <f>SUM(F68:H68)</f>
        <v>646</v>
      </c>
    </row>
    <row r="69" spans="1:9">
      <c r="A69" s="185"/>
      <c r="B69" s="186" t="s">
        <v>304</v>
      </c>
      <c r="C69" s="187">
        <v>81</v>
      </c>
      <c r="D69" s="23">
        <v>5</v>
      </c>
      <c r="E69" s="23">
        <v>2</v>
      </c>
      <c r="F69" s="24">
        <f t="shared" ref="F69:F72" si="23">C69*D69*E69</f>
        <v>810</v>
      </c>
      <c r="G69" s="24">
        <v>0</v>
      </c>
      <c r="H69" s="24"/>
      <c r="I69" s="24">
        <f t="shared" ref="I69:I72" si="24">SUM(F69:H69)</f>
        <v>810</v>
      </c>
    </row>
    <row r="70" spans="1:9">
      <c r="A70" s="185"/>
      <c r="B70" s="186" t="s">
        <v>305</v>
      </c>
      <c r="C70" s="187">
        <v>139</v>
      </c>
      <c r="D70" s="23">
        <v>1</v>
      </c>
      <c r="E70" s="23">
        <v>2</v>
      </c>
      <c r="F70" s="24">
        <f t="shared" si="23"/>
        <v>278</v>
      </c>
      <c r="G70" s="24">
        <v>0</v>
      </c>
      <c r="H70" s="24"/>
      <c r="I70" s="24">
        <f t="shared" si="24"/>
        <v>278</v>
      </c>
    </row>
    <row r="71" spans="1:9">
      <c r="A71" s="185"/>
      <c r="B71" s="186" t="s">
        <v>115</v>
      </c>
      <c r="C71" s="187">
        <v>116</v>
      </c>
      <c r="D71" s="23">
        <v>1</v>
      </c>
      <c r="E71" s="23">
        <v>2</v>
      </c>
      <c r="F71" s="24">
        <f t="shared" si="23"/>
        <v>232</v>
      </c>
      <c r="G71" s="24">
        <v>0</v>
      </c>
      <c r="H71" s="24"/>
      <c r="I71" s="24">
        <f t="shared" si="24"/>
        <v>232</v>
      </c>
    </row>
    <row r="72" spans="1:9">
      <c r="A72" s="185"/>
      <c r="B72" s="186" t="s">
        <v>306</v>
      </c>
      <c r="C72" s="187">
        <v>1332</v>
      </c>
      <c r="D72" s="23">
        <v>1</v>
      </c>
      <c r="E72" s="23">
        <v>2</v>
      </c>
      <c r="F72" s="24">
        <f t="shared" si="23"/>
        <v>2664</v>
      </c>
      <c r="G72" s="24">
        <v>0</v>
      </c>
      <c r="H72" s="24"/>
      <c r="I72" s="24">
        <f t="shared" si="24"/>
        <v>2664</v>
      </c>
    </row>
    <row r="73" spans="1:9">
      <c r="A73" s="176"/>
      <c r="B73" s="190" t="s">
        <v>307</v>
      </c>
      <c r="C73" s="177"/>
      <c r="D73" s="178"/>
      <c r="E73" s="178"/>
      <c r="F73" s="178"/>
      <c r="G73" s="178"/>
      <c r="H73" s="178"/>
      <c r="I73" s="178"/>
    </row>
    <row r="74" spans="1:9" ht="14.25">
      <c r="A74" s="179"/>
      <c r="B74" s="160" t="s">
        <v>308</v>
      </c>
      <c r="C74" s="181">
        <v>346</v>
      </c>
      <c r="D74" s="23">
        <v>4</v>
      </c>
      <c r="E74" s="23">
        <v>2</v>
      </c>
      <c r="F74" s="24">
        <f t="shared" si="21"/>
        <v>2768</v>
      </c>
      <c r="G74" s="24">
        <v>0</v>
      </c>
      <c r="H74" s="24"/>
      <c r="I74" s="24">
        <f t="shared" si="22"/>
        <v>2768</v>
      </c>
    </row>
    <row r="75" spans="1:9">
      <c r="A75" s="179"/>
      <c r="B75" s="161" t="s">
        <v>118</v>
      </c>
      <c r="C75" s="181">
        <v>346</v>
      </c>
      <c r="D75" s="23">
        <v>4</v>
      </c>
      <c r="E75" s="23">
        <v>2</v>
      </c>
      <c r="F75" s="24">
        <f t="shared" si="21"/>
        <v>2768</v>
      </c>
      <c r="G75" s="24">
        <v>0</v>
      </c>
      <c r="H75" s="24"/>
      <c r="I75" s="24">
        <f t="shared" si="22"/>
        <v>2768</v>
      </c>
    </row>
    <row r="76" spans="1:9">
      <c r="A76" s="179"/>
      <c r="B76" s="186" t="s">
        <v>309</v>
      </c>
      <c r="C76" s="181">
        <v>208</v>
      </c>
      <c r="D76" s="23">
        <v>4</v>
      </c>
      <c r="E76" s="23">
        <v>2</v>
      </c>
      <c r="F76" s="24">
        <f t="shared" si="21"/>
        <v>1664</v>
      </c>
      <c r="G76" s="24">
        <v>0</v>
      </c>
      <c r="H76" s="24"/>
      <c r="I76" s="24">
        <f t="shared" si="22"/>
        <v>1664</v>
      </c>
    </row>
    <row r="77" spans="1:9">
      <c r="A77" s="179"/>
      <c r="B77" s="188" t="s">
        <v>120</v>
      </c>
      <c r="C77" s="181">
        <v>161</v>
      </c>
      <c r="D77" s="23">
        <v>4</v>
      </c>
      <c r="E77" s="23">
        <v>2</v>
      </c>
      <c r="F77" s="24">
        <f t="shared" si="21"/>
        <v>1288</v>
      </c>
      <c r="G77" s="24">
        <v>0</v>
      </c>
      <c r="H77" s="24"/>
      <c r="I77" s="24">
        <f t="shared" si="22"/>
        <v>1288</v>
      </c>
    </row>
    <row r="78" spans="1:9" ht="14.25">
      <c r="A78" s="179"/>
      <c r="B78" s="159" t="s">
        <v>121</v>
      </c>
      <c r="C78" s="181">
        <v>56</v>
      </c>
      <c r="D78" s="23">
        <v>20</v>
      </c>
      <c r="E78" s="23">
        <v>2</v>
      </c>
      <c r="F78" s="24">
        <f t="shared" si="21"/>
        <v>2240</v>
      </c>
      <c r="G78" s="24">
        <v>0</v>
      </c>
      <c r="H78" s="24"/>
      <c r="I78" s="24">
        <f t="shared" si="22"/>
        <v>2240</v>
      </c>
    </row>
    <row r="79" spans="1:9">
      <c r="A79" s="179"/>
      <c r="B79" s="186" t="s">
        <v>122</v>
      </c>
      <c r="C79" s="181">
        <v>323</v>
      </c>
      <c r="D79" s="23">
        <v>1</v>
      </c>
      <c r="E79" s="23">
        <v>2</v>
      </c>
      <c r="F79" s="24">
        <f t="shared" si="21"/>
        <v>646</v>
      </c>
      <c r="G79" s="24">
        <v>0</v>
      </c>
      <c r="H79" s="24"/>
      <c r="I79" s="24">
        <f t="shared" si="22"/>
        <v>646</v>
      </c>
    </row>
    <row r="80" spans="1:9">
      <c r="A80" s="179"/>
      <c r="B80" s="188" t="s">
        <v>123</v>
      </c>
      <c r="C80" s="181">
        <v>263</v>
      </c>
      <c r="D80" s="23">
        <v>1</v>
      </c>
      <c r="E80" s="23">
        <v>2</v>
      </c>
      <c r="F80" s="24">
        <f t="shared" si="21"/>
        <v>526</v>
      </c>
      <c r="G80" s="24">
        <v>0</v>
      </c>
      <c r="H80" s="24"/>
      <c r="I80" s="24">
        <f t="shared" si="22"/>
        <v>526</v>
      </c>
    </row>
    <row r="81" spans="1:9">
      <c r="A81" s="176"/>
      <c r="B81" s="190" t="s">
        <v>310</v>
      </c>
      <c r="C81" s="177"/>
      <c r="D81" s="178"/>
      <c r="E81" s="178"/>
      <c r="F81" s="178"/>
      <c r="G81" s="178"/>
      <c r="H81" s="178"/>
      <c r="I81" s="178"/>
    </row>
    <row r="82" spans="1:9">
      <c r="A82" s="179"/>
      <c r="B82" s="182" t="s">
        <v>311</v>
      </c>
      <c r="C82" s="181">
        <v>1419</v>
      </c>
      <c r="D82" s="23">
        <v>1</v>
      </c>
      <c r="E82" s="23">
        <v>2</v>
      </c>
      <c r="F82" s="24">
        <f t="shared" si="21"/>
        <v>2838</v>
      </c>
      <c r="G82" s="24">
        <v>0</v>
      </c>
      <c r="H82" s="24"/>
      <c r="I82" s="24">
        <f t="shared" si="22"/>
        <v>2838</v>
      </c>
    </row>
    <row r="83" spans="1:9" ht="14.25">
      <c r="A83" s="179"/>
      <c r="B83" s="159" t="s">
        <v>125</v>
      </c>
      <c r="C83" s="181">
        <v>142</v>
      </c>
      <c r="D83" s="23">
        <v>0</v>
      </c>
      <c r="E83" s="23">
        <v>0</v>
      </c>
      <c r="F83" s="24">
        <f t="shared" si="21"/>
        <v>0</v>
      </c>
      <c r="G83" s="24">
        <v>0</v>
      </c>
      <c r="H83" s="24"/>
      <c r="I83" s="24">
        <f t="shared" si="22"/>
        <v>0</v>
      </c>
    </row>
    <row r="84" spans="1:9">
      <c r="A84" s="179"/>
      <c r="B84" s="186" t="s">
        <v>126</v>
      </c>
      <c r="C84" s="181">
        <v>27</v>
      </c>
      <c r="D84" s="23">
        <v>10</v>
      </c>
      <c r="E84" s="23">
        <v>2</v>
      </c>
      <c r="F84" s="24">
        <f t="shared" si="21"/>
        <v>540</v>
      </c>
      <c r="G84" s="24">
        <v>0</v>
      </c>
      <c r="H84" s="24"/>
      <c r="I84" s="24">
        <f t="shared" si="22"/>
        <v>540</v>
      </c>
    </row>
    <row r="85" spans="1:9">
      <c r="A85" s="176"/>
      <c r="B85" s="190" t="s">
        <v>312</v>
      </c>
      <c r="C85" s="177"/>
      <c r="D85" s="178"/>
      <c r="E85" s="178"/>
      <c r="F85" s="178"/>
      <c r="G85" s="178"/>
      <c r="H85" s="178"/>
      <c r="I85" s="178"/>
    </row>
    <row r="86" spans="1:9">
      <c r="A86" s="179"/>
      <c r="B86" s="182" t="s">
        <v>313</v>
      </c>
      <c r="C86" s="181">
        <v>101</v>
      </c>
      <c r="D86" s="23">
        <v>4</v>
      </c>
      <c r="E86" s="23">
        <v>2</v>
      </c>
      <c r="F86" s="24">
        <f t="shared" ref="F86:F91" si="25">C86*D86*E86</f>
        <v>808</v>
      </c>
      <c r="G86" s="24">
        <v>0</v>
      </c>
      <c r="H86" s="24"/>
      <c r="I86" s="24">
        <f t="shared" ref="I86:I91" si="26">SUM(F86:H86)</f>
        <v>808</v>
      </c>
    </row>
    <row r="87" spans="1:9">
      <c r="A87" s="179"/>
      <c r="B87" s="183" t="s">
        <v>128</v>
      </c>
      <c r="C87" s="181">
        <v>101</v>
      </c>
      <c r="D87" s="23">
        <v>8</v>
      </c>
      <c r="E87" s="23">
        <v>2</v>
      </c>
      <c r="F87" s="24">
        <f t="shared" si="25"/>
        <v>1616</v>
      </c>
      <c r="G87" s="24">
        <v>0</v>
      </c>
      <c r="H87" s="24"/>
      <c r="I87" s="24">
        <f t="shared" si="26"/>
        <v>1616</v>
      </c>
    </row>
    <row r="88" spans="1:9">
      <c r="A88" s="179"/>
      <c r="B88" s="183" t="s">
        <v>129</v>
      </c>
      <c r="C88" s="181">
        <v>126</v>
      </c>
      <c r="D88" s="23">
        <v>2</v>
      </c>
      <c r="E88" s="23">
        <v>2</v>
      </c>
      <c r="F88" s="24">
        <f t="shared" si="25"/>
        <v>504</v>
      </c>
      <c r="G88" s="24">
        <v>0</v>
      </c>
      <c r="H88" s="24"/>
      <c r="I88" s="24">
        <f t="shared" si="26"/>
        <v>504</v>
      </c>
    </row>
    <row r="89" spans="1:9" ht="14.25">
      <c r="A89" s="179"/>
      <c r="B89" s="159" t="s">
        <v>130</v>
      </c>
      <c r="C89" s="181">
        <v>126</v>
      </c>
      <c r="D89" s="23">
        <v>1</v>
      </c>
      <c r="E89" s="23">
        <v>2</v>
      </c>
      <c r="F89" s="24">
        <f t="shared" si="25"/>
        <v>252</v>
      </c>
      <c r="G89" s="24">
        <v>0</v>
      </c>
      <c r="H89" s="24"/>
      <c r="I89" s="24">
        <f t="shared" si="26"/>
        <v>252</v>
      </c>
    </row>
    <row r="90" spans="1:9">
      <c r="A90" s="179"/>
      <c r="B90" s="182" t="s">
        <v>131</v>
      </c>
      <c r="C90" s="181">
        <v>126</v>
      </c>
      <c r="D90" s="23">
        <v>1</v>
      </c>
      <c r="E90" s="23">
        <v>2</v>
      </c>
      <c r="F90" s="24">
        <f t="shared" si="25"/>
        <v>252</v>
      </c>
      <c r="G90" s="24">
        <v>0</v>
      </c>
      <c r="H90" s="24"/>
      <c r="I90" s="24">
        <f t="shared" si="26"/>
        <v>252</v>
      </c>
    </row>
    <row r="91" spans="1:9">
      <c r="A91" s="179"/>
      <c r="B91" s="183" t="s">
        <v>132</v>
      </c>
      <c r="C91" s="181">
        <v>43</v>
      </c>
      <c r="D91" s="23">
        <v>16</v>
      </c>
      <c r="E91" s="23">
        <v>2</v>
      </c>
      <c r="F91" s="24">
        <f t="shared" si="25"/>
        <v>1376</v>
      </c>
      <c r="G91" s="24">
        <v>0</v>
      </c>
      <c r="H91" s="24"/>
      <c r="I91" s="24">
        <f t="shared" si="26"/>
        <v>1376</v>
      </c>
    </row>
    <row r="92" spans="1:9">
      <c r="A92" s="176"/>
      <c r="B92" s="190" t="s">
        <v>314</v>
      </c>
      <c r="C92" s="177"/>
      <c r="D92" s="178"/>
      <c r="E92" s="178"/>
      <c r="F92" s="178"/>
      <c r="G92" s="178"/>
      <c r="H92" s="178"/>
      <c r="I92" s="178"/>
    </row>
    <row r="93" spans="1:9">
      <c r="A93" s="179"/>
      <c r="B93" s="182" t="s">
        <v>315</v>
      </c>
      <c r="C93" s="181">
        <v>630</v>
      </c>
      <c r="D93" s="23">
        <v>1</v>
      </c>
      <c r="E93" s="23">
        <v>1</v>
      </c>
      <c r="F93" s="24">
        <f t="shared" ref="F93" si="27">C93*D93*E93</f>
        <v>630</v>
      </c>
      <c r="G93" s="24">
        <v>0</v>
      </c>
      <c r="H93" s="24"/>
      <c r="I93" s="24">
        <f t="shared" ref="I93" si="28">SUM(F93:H93)</f>
        <v>630</v>
      </c>
    </row>
    <row r="94" spans="1:9">
      <c r="A94" s="176"/>
      <c r="B94" s="190" t="s">
        <v>316</v>
      </c>
      <c r="C94" s="177"/>
      <c r="D94" s="178"/>
      <c r="E94" s="178"/>
      <c r="F94" s="178"/>
      <c r="G94" s="178"/>
      <c r="H94" s="178"/>
      <c r="I94" s="178"/>
    </row>
    <row r="95" spans="1:9" ht="76.5">
      <c r="A95" s="107"/>
      <c r="B95" s="157" t="s">
        <v>317</v>
      </c>
      <c r="C95" s="56">
        <v>2800</v>
      </c>
      <c r="D95" s="54">
        <v>1</v>
      </c>
      <c r="E95" s="54">
        <v>1</v>
      </c>
      <c r="F95" s="55">
        <f t="shared" ref="F95:F102" si="29">C95*D95*E95</f>
        <v>2800</v>
      </c>
      <c r="G95" s="55">
        <v>0</v>
      </c>
      <c r="H95" s="55"/>
      <c r="I95" s="55">
        <f t="shared" ref="I95:I102" si="30">SUM(F95:H95)</f>
        <v>2800</v>
      </c>
    </row>
    <row r="96" spans="1:9">
      <c r="A96" s="107"/>
      <c r="B96" s="158" t="s">
        <v>135</v>
      </c>
      <c r="C96" s="56">
        <v>400</v>
      </c>
      <c r="D96" s="54">
        <v>1</v>
      </c>
      <c r="E96" s="54">
        <v>1</v>
      </c>
      <c r="F96" s="55">
        <f t="shared" si="29"/>
        <v>400</v>
      </c>
      <c r="G96" s="55">
        <v>0</v>
      </c>
      <c r="H96" s="55"/>
      <c r="I96" s="55">
        <f t="shared" si="30"/>
        <v>400</v>
      </c>
    </row>
    <row r="97" spans="1:9">
      <c r="A97" s="107"/>
      <c r="B97" s="158" t="s">
        <v>136</v>
      </c>
      <c r="C97" s="56">
        <v>0</v>
      </c>
      <c r="D97" s="54">
        <v>1</v>
      </c>
      <c r="E97" s="54">
        <v>4</v>
      </c>
      <c r="F97" s="55">
        <f t="shared" si="29"/>
        <v>0</v>
      </c>
      <c r="G97" s="55">
        <v>0</v>
      </c>
      <c r="H97" s="55"/>
      <c r="I97" s="55">
        <f t="shared" si="30"/>
        <v>0</v>
      </c>
    </row>
    <row r="98" spans="1:9">
      <c r="A98" s="107"/>
      <c r="B98" s="158" t="s">
        <v>318</v>
      </c>
      <c r="C98" s="56">
        <v>910</v>
      </c>
      <c r="D98" s="54">
        <v>2</v>
      </c>
      <c r="E98" s="54">
        <v>1</v>
      </c>
      <c r="F98" s="55">
        <f t="shared" si="29"/>
        <v>1820</v>
      </c>
      <c r="G98" s="55">
        <v>0</v>
      </c>
      <c r="H98" s="55"/>
      <c r="I98" s="55">
        <f t="shared" si="30"/>
        <v>1820</v>
      </c>
    </row>
    <row r="99" spans="1:9">
      <c r="A99" s="107"/>
      <c r="B99" s="158" t="s">
        <v>319</v>
      </c>
      <c r="C99" s="56">
        <v>0</v>
      </c>
      <c r="D99" s="54">
        <v>1</v>
      </c>
      <c r="E99" s="54">
        <v>1</v>
      </c>
      <c r="F99" s="55">
        <f t="shared" si="29"/>
        <v>0</v>
      </c>
      <c r="G99" s="55">
        <v>0</v>
      </c>
      <c r="H99" s="55"/>
      <c r="I99" s="55">
        <f t="shared" si="30"/>
        <v>0</v>
      </c>
    </row>
    <row r="100" spans="1:9">
      <c r="A100" s="107"/>
      <c r="B100" s="158" t="s">
        <v>320</v>
      </c>
      <c r="C100" s="56">
        <v>199</v>
      </c>
      <c r="D100" s="54">
        <v>1</v>
      </c>
      <c r="E100" s="54">
        <v>2</v>
      </c>
      <c r="F100" s="55">
        <f t="shared" si="29"/>
        <v>398</v>
      </c>
      <c r="G100" s="55">
        <v>0</v>
      </c>
      <c r="H100" s="55"/>
      <c r="I100" s="55">
        <f t="shared" si="30"/>
        <v>398</v>
      </c>
    </row>
    <row r="101" spans="1:9">
      <c r="A101" s="107"/>
      <c r="B101" s="162" t="s">
        <v>132</v>
      </c>
      <c r="C101" s="56">
        <v>110</v>
      </c>
      <c r="D101" s="54">
        <v>2</v>
      </c>
      <c r="E101" s="54">
        <v>4</v>
      </c>
      <c r="F101" s="55">
        <f t="shared" si="29"/>
        <v>880</v>
      </c>
      <c r="G101" s="55">
        <v>0</v>
      </c>
      <c r="H101" s="55"/>
      <c r="I101" s="55">
        <f t="shared" si="30"/>
        <v>880</v>
      </c>
    </row>
    <row r="102" spans="1:9" ht="12.75">
      <c r="A102" s="107"/>
      <c r="B102" s="156"/>
      <c r="C102" s="56"/>
      <c r="D102" s="54"/>
      <c r="E102" s="54"/>
      <c r="F102" s="55">
        <f t="shared" si="29"/>
        <v>0</v>
      </c>
      <c r="G102" s="55">
        <v>0</v>
      </c>
      <c r="H102" s="55"/>
      <c r="I102" s="55">
        <f t="shared" si="30"/>
        <v>0</v>
      </c>
    </row>
    <row r="103" spans="1:9" ht="12.75">
      <c r="A103" s="107"/>
      <c r="B103" s="108"/>
      <c r="C103" s="56">
        <v>0</v>
      </c>
      <c r="D103" s="54">
        <v>0</v>
      </c>
      <c r="E103" s="54">
        <v>0</v>
      </c>
      <c r="F103" s="55">
        <f t="shared" si="19"/>
        <v>0</v>
      </c>
      <c r="G103" s="55">
        <v>0</v>
      </c>
      <c r="H103" s="55"/>
      <c r="I103" s="55">
        <f t="shared" si="20"/>
        <v>0</v>
      </c>
    </row>
    <row r="104" spans="1:9" ht="13.5" customHeight="1">
      <c r="A104" s="2"/>
      <c r="B104" s="27" t="s">
        <v>70</v>
      </c>
      <c r="C104" s="53"/>
      <c r="D104" s="46"/>
      <c r="E104" s="46"/>
      <c r="F104" s="29">
        <f>SUM(F55:F103)</f>
        <v>48894</v>
      </c>
      <c r="G104" s="29">
        <f>SUM(G55:G103)</f>
        <v>0</v>
      </c>
      <c r="H104" s="29">
        <f>SUM(H55:H103)</f>
        <v>0</v>
      </c>
      <c r="I104" s="29">
        <f>SUM(I55:I103)</f>
        <v>48894</v>
      </c>
    </row>
    <row r="105" spans="1:9" ht="13.5" customHeight="1">
      <c r="A105" s="43"/>
      <c r="B105" s="43"/>
      <c r="C105" s="53"/>
      <c r="D105" s="46"/>
      <c r="E105" s="46"/>
      <c r="F105" s="53"/>
      <c r="G105" s="53"/>
      <c r="H105" s="53"/>
      <c r="I105" s="53"/>
    </row>
    <row r="106" spans="1:9" ht="13.5" customHeight="1">
      <c r="A106" s="70"/>
      <c r="B106" s="78" t="s">
        <v>31</v>
      </c>
      <c r="C106" s="79"/>
      <c r="D106" s="80"/>
      <c r="E106" s="80"/>
      <c r="F106" s="80"/>
      <c r="G106" s="80"/>
      <c r="H106" s="80"/>
      <c r="I106" s="81"/>
    </row>
    <row r="107" spans="1:9" ht="13.5" customHeight="1">
      <c r="A107" s="77"/>
      <c r="B107" s="165"/>
      <c r="C107" s="67">
        <v>0</v>
      </c>
      <c r="D107" s="68">
        <v>0</v>
      </c>
      <c r="E107" s="68">
        <v>0</v>
      </c>
      <c r="F107" s="69">
        <f>C107*D107*E107</f>
        <v>0</v>
      </c>
      <c r="G107" s="69"/>
      <c r="H107" s="69"/>
      <c r="I107" s="69">
        <f>SUM(F107:H107)</f>
        <v>0</v>
      </c>
    </row>
    <row r="108" spans="1:9" ht="13.5" customHeight="1">
      <c r="A108" s="2"/>
      <c r="B108" s="31" t="s">
        <v>70</v>
      </c>
      <c r="C108" s="53"/>
      <c r="D108" s="46"/>
      <c r="E108" s="46"/>
      <c r="F108" s="32">
        <f>SUM(F107:F107)</f>
        <v>0</v>
      </c>
      <c r="G108" s="32">
        <f>SUM(G107:G107)</f>
        <v>0</v>
      </c>
      <c r="H108" s="32">
        <f>SUM(H107:H107)</f>
        <v>0</v>
      </c>
      <c r="I108" s="32">
        <f>SUM(I107:I107)</f>
        <v>0</v>
      </c>
    </row>
    <row r="109" spans="1:9" ht="13.5" customHeight="1">
      <c r="A109" s="43"/>
      <c r="B109" s="43"/>
      <c r="C109" s="53"/>
      <c r="D109" s="46"/>
      <c r="E109" s="46"/>
      <c r="F109" s="53"/>
      <c r="G109" s="53"/>
      <c r="H109" s="53"/>
      <c r="I109" s="53"/>
    </row>
    <row r="110" spans="1:9" ht="13.5" customHeight="1">
      <c r="A110" s="70"/>
      <c r="B110" s="78" t="s">
        <v>32</v>
      </c>
      <c r="C110" s="79"/>
      <c r="D110" s="80"/>
      <c r="E110" s="80"/>
      <c r="F110" s="80"/>
      <c r="G110" s="80"/>
      <c r="H110" s="80"/>
      <c r="I110" s="81"/>
    </row>
    <row r="111" spans="1:9" ht="13.5" customHeight="1">
      <c r="A111" s="77"/>
      <c r="B111" s="165"/>
      <c r="C111" s="67">
        <v>0</v>
      </c>
      <c r="D111" s="68">
        <v>0</v>
      </c>
      <c r="E111" s="68">
        <v>0</v>
      </c>
      <c r="F111" s="69">
        <f>C111*D111*E111</f>
        <v>0</v>
      </c>
      <c r="G111" s="69"/>
      <c r="H111" s="69"/>
      <c r="I111" s="69">
        <f>SUM(F111:H111)</f>
        <v>0</v>
      </c>
    </row>
    <row r="112" spans="1:9" ht="13.5" customHeight="1">
      <c r="A112" s="2"/>
      <c r="B112" s="31" t="s">
        <v>70</v>
      </c>
      <c r="C112" s="53"/>
      <c r="D112" s="46"/>
      <c r="E112" s="46"/>
      <c r="F112" s="32">
        <f>SUM(F111:F111)</f>
        <v>0</v>
      </c>
      <c r="G112" s="32">
        <f>SUM(G111:G111)</f>
        <v>0</v>
      </c>
      <c r="H112" s="32">
        <f>SUM(H111:H111)</f>
        <v>0</v>
      </c>
      <c r="I112" s="32">
        <f>SUM(I111:I111)</f>
        <v>0</v>
      </c>
    </row>
    <row r="113" spans="1:9" ht="13.5" customHeight="1" thickBot="1">
      <c r="A113" s="82"/>
      <c r="B113" s="83"/>
      <c r="C113" s="83"/>
      <c r="D113" s="84"/>
      <c r="E113" s="84"/>
      <c r="F113" s="85"/>
      <c r="G113" s="85"/>
      <c r="H113" s="85"/>
      <c r="I113" s="85"/>
    </row>
    <row r="114" spans="1:9" ht="13.5" customHeight="1">
      <c r="A114" s="70"/>
      <c r="B114" s="78" t="s">
        <v>33</v>
      </c>
      <c r="C114" s="79"/>
      <c r="D114" s="80"/>
      <c r="E114" s="80"/>
      <c r="F114" s="80"/>
      <c r="G114" s="80"/>
      <c r="H114" s="80"/>
      <c r="I114" s="81"/>
    </row>
    <row r="115" spans="1:9">
      <c r="A115" s="77"/>
      <c r="B115" s="165"/>
      <c r="C115" s="67">
        <v>0</v>
      </c>
      <c r="D115" s="68">
        <v>0</v>
      </c>
      <c r="E115" s="68">
        <v>0</v>
      </c>
      <c r="F115" s="69">
        <f t="shared" ref="F115" si="31">C115*D115*E115</f>
        <v>0</v>
      </c>
      <c r="G115" s="69"/>
      <c r="H115" s="69"/>
      <c r="I115" s="69">
        <f t="shared" ref="I115" si="32">SUM(F115:H115)</f>
        <v>0</v>
      </c>
    </row>
    <row r="116" spans="1:9" ht="13.5" customHeight="1">
      <c r="A116" s="2"/>
      <c r="B116" s="31" t="s">
        <v>70</v>
      </c>
      <c r="C116" s="53"/>
      <c r="D116" s="46"/>
      <c r="E116" s="46"/>
      <c r="F116" s="32">
        <f>SUM(F115:F115)</f>
        <v>0</v>
      </c>
      <c r="G116" s="32">
        <f>SUM(G115:G115)</f>
        <v>0</v>
      </c>
      <c r="H116" s="32">
        <f>SUM(H115:H115)</f>
        <v>0</v>
      </c>
      <c r="I116" s="32">
        <f>SUM(I115:I115)</f>
        <v>0</v>
      </c>
    </row>
    <row r="117" spans="1:9" ht="13.5" customHeight="1" thickBot="1">
      <c r="A117" s="43"/>
      <c r="B117" s="53"/>
      <c r="C117" s="53"/>
      <c r="D117" s="46"/>
      <c r="E117" s="46"/>
      <c r="F117" s="58"/>
      <c r="G117" s="58"/>
      <c r="H117" s="58"/>
      <c r="I117" s="58"/>
    </row>
    <row r="118" spans="1:9" ht="13.5" customHeight="1">
      <c r="A118" s="30"/>
      <c r="B118" s="133" t="s">
        <v>34</v>
      </c>
      <c r="C118" s="134"/>
      <c r="D118" s="135"/>
      <c r="E118" s="135"/>
      <c r="F118" s="135"/>
      <c r="G118" s="135"/>
      <c r="H118" s="135"/>
      <c r="I118" s="135"/>
    </row>
    <row r="119" spans="1:9">
      <c r="A119" s="63"/>
      <c r="B119" s="167"/>
      <c r="C119" s="56">
        <v>0</v>
      </c>
      <c r="D119" s="54">
        <v>0</v>
      </c>
      <c r="E119" s="54">
        <v>0</v>
      </c>
      <c r="F119" s="55">
        <f>C119*D119*E119</f>
        <v>0</v>
      </c>
      <c r="G119" s="55">
        <f>F119*15%</f>
        <v>0</v>
      </c>
      <c r="H119" s="55"/>
      <c r="I119" s="55">
        <f>SUM(F119:H119)</f>
        <v>0</v>
      </c>
    </row>
    <row r="120" spans="1:9" ht="13.5" customHeight="1">
      <c r="A120" s="2"/>
      <c r="B120" s="31" t="s">
        <v>70</v>
      </c>
      <c r="C120" s="53"/>
      <c r="D120" s="46"/>
      <c r="E120" s="46"/>
      <c r="F120" s="32">
        <f>SUM(F119:F119)</f>
        <v>0</v>
      </c>
      <c r="G120" s="32">
        <f>SUM(G119:G119)</f>
        <v>0</v>
      </c>
      <c r="H120" s="32">
        <f>SUM(H119:H119)</f>
        <v>0</v>
      </c>
      <c r="I120" s="32">
        <f>SUM(I119:I119)</f>
        <v>0</v>
      </c>
    </row>
    <row r="121" spans="1:9" ht="13.5" customHeight="1" thickBot="1">
      <c r="A121" s="82"/>
      <c r="B121" s="83"/>
      <c r="C121" s="83"/>
      <c r="D121" s="84"/>
      <c r="E121" s="84"/>
      <c r="F121" s="85"/>
      <c r="G121" s="85"/>
      <c r="H121" s="85"/>
      <c r="I121" s="85"/>
    </row>
    <row r="122" spans="1:9" ht="13.5" customHeight="1">
      <c r="A122" s="70"/>
      <c r="B122" s="71" t="s">
        <v>35</v>
      </c>
      <c r="C122" s="76"/>
      <c r="D122" s="72"/>
      <c r="E122" s="72"/>
      <c r="F122" s="72"/>
      <c r="G122" s="72"/>
      <c r="H122" s="72"/>
      <c r="I122" s="73"/>
    </row>
    <row r="123" spans="1:9" ht="48">
      <c r="A123" s="62"/>
      <c r="B123" s="66" t="s">
        <v>321</v>
      </c>
      <c r="C123" s="67">
        <v>110</v>
      </c>
      <c r="D123" s="68">
        <v>105</v>
      </c>
      <c r="E123" s="68">
        <v>1</v>
      </c>
      <c r="F123" s="69">
        <f>C123*D123*E123</f>
        <v>11550</v>
      </c>
      <c r="G123" s="69"/>
      <c r="H123" s="69"/>
      <c r="I123" s="69">
        <f>SUM(F123:H123)</f>
        <v>11550</v>
      </c>
    </row>
    <row r="124" spans="1:9" ht="48">
      <c r="A124" s="62"/>
      <c r="B124" s="66" t="s">
        <v>322</v>
      </c>
      <c r="C124" s="67">
        <v>89</v>
      </c>
      <c r="D124" s="68">
        <v>105</v>
      </c>
      <c r="E124" s="68">
        <v>0</v>
      </c>
      <c r="F124" s="69">
        <f t="shared" ref="F124:F129" si="33">C124*D124*E124</f>
        <v>0</v>
      </c>
      <c r="G124" s="69"/>
      <c r="H124" s="69"/>
      <c r="I124" s="69">
        <f t="shared" ref="I124:I129" si="34">SUM(F124:H124)</f>
        <v>0</v>
      </c>
    </row>
    <row r="125" spans="1:9" s="307" customFormat="1" ht="12.75">
      <c r="A125" s="328"/>
      <c r="B125" s="269" t="s">
        <v>155</v>
      </c>
      <c r="C125" s="254">
        <v>12</v>
      </c>
      <c r="D125" s="255">
        <v>105</v>
      </c>
      <c r="E125" s="255">
        <v>1</v>
      </c>
      <c r="F125" s="256">
        <f>C125*D125*E125</f>
        <v>1260</v>
      </c>
      <c r="G125" s="256"/>
      <c r="H125" s="256"/>
      <c r="I125" s="256">
        <f>SUM(F125:H125)</f>
        <v>1260</v>
      </c>
    </row>
    <row r="126" spans="1:9" s="307" customFormat="1" ht="12.75">
      <c r="A126" s="328"/>
      <c r="B126" s="335" t="s">
        <v>156</v>
      </c>
      <c r="C126" s="336">
        <v>1800</v>
      </c>
      <c r="D126" s="255">
        <v>1</v>
      </c>
      <c r="E126" s="255">
        <v>1</v>
      </c>
      <c r="F126" s="256">
        <f t="shared" ref="F126:F128" si="35">C126*D126*E126</f>
        <v>1800</v>
      </c>
      <c r="G126" s="256"/>
      <c r="H126" s="256"/>
      <c r="I126" s="256">
        <f t="shared" ref="I126:I128" si="36">SUM(F126:H126)</f>
        <v>1800</v>
      </c>
    </row>
    <row r="127" spans="1:9" s="307" customFormat="1" ht="12.75">
      <c r="A127" s="328"/>
      <c r="B127" s="337" t="s">
        <v>157</v>
      </c>
      <c r="C127" s="338">
        <v>2300</v>
      </c>
      <c r="D127" s="255">
        <v>1</v>
      </c>
      <c r="E127" s="255">
        <v>1</v>
      </c>
      <c r="F127" s="256">
        <f t="shared" si="35"/>
        <v>2300</v>
      </c>
      <c r="G127" s="256"/>
      <c r="H127" s="256"/>
      <c r="I127" s="256">
        <f t="shared" si="36"/>
        <v>2300</v>
      </c>
    </row>
    <row r="128" spans="1:9" s="307" customFormat="1" ht="12.75">
      <c r="A128" s="328"/>
      <c r="B128" s="337" t="s">
        <v>158</v>
      </c>
      <c r="C128" s="338">
        <v>890</v>
      </c>
      <c r="D128" s="255">
        <v>1</v>
      </c>
      <c r="E128" s="255">
        <v>1</v>
      </c>
      <c r="F128" s="256">
        <f t="shared" si="35"/>
        <v>890</v>
      </c>
      <c r="G128" s="256"/>
      <c r="H128" s="256"/>
      <c r="I128" s="256">
        <f t="shared" si="36"/>
        <v>890</v>
      </c>
    </row>
    <row r="129" spans="1:9" ht="48">
      <c r="A129" s="62"/>
      <c r="B129" s="66" t="s">
        <v>323</v>
      </c>
      <c r="C129" s="67">
        <v>0</v>
      </c>
      <c r="D129" s="68">
        <v>105</v>
      </c>
      <c r="E129" s="68">
        <v>1</v>
      </c>
      <c r="F129" s="69">
        <f t="shared" si="33"/>
        <v>0</v>
      </c>
      <c r="G129" s="69"/>
      <c r="H129" s="69"/>
      <c r="I129" s="69">
        <f t="shared" si="34"/>
        <v>0</v>
      </c>
    </row>
    <row r="130" spans="1:9" ht="30.75">
      <c r="A130" s="62"/>
      <c r="B130" s="167" t="s">
        <v>324</v>
      </c>
      <c r="C130" s="56">
        <v>5500</v>
      </c>
      <c r="D130" s="54">
        <v>1</v>
      </c>
      <c r="E130" s="54">
        <v>1</v>
      </c>
      <c r="F130" s="69">
        <f>C130*D130*E130</f>
        <v>5500</v>
      </c>
      <c r="G130" s="69"/>
      <c r="H130" s="69"/>
      <c r="I130" s="69">
        <f>SUM(F130:H130)</f>
        <v>5500</v>
      </c>
    </row>
    <row r="131" spans="1:9">
      <c r="A131" s="62"/>
      <c r="B131" s="167" t="s">
        <v>325</v>
      </c>
      <c r="C131" s="56">
        <v>85</v>
      </c>
      <c r="D131" s="54">
        <v>105</v>
      </c>
      <c r="E131" s="54">
        <v>1</v>
      </c>
      <c r="F131" s="69">
        <f>C131*D131*E131</f>
        <v>8925</v>
      </c>
      <c r="G131" s="69"/>
      <c r="H131" s="69"/>
      <c r="I131" s="69">
        <f>SUM(F131:H131)</f>
        <v>8925</v>
      </c>
    </row>
    <row r="132" spans="1:9">
      <c r="A132" s="62"/>
      <c r="B132" s="167" t="s">
        <v>326</v>
      </c>
      <c r="C132" s="56">
        <v>72</v>
      </c>
      <c r="D132" s="54">
        <v>105</v>
      </c>
      <c r="E132" s="54">
        <v>1</v>
      </c>
      <c r="F132" s="69">
        <f>C132*D132*E132</f>
        <v>7560</v>
      </c>
      <c r="G132" s="69"/>
      <c r="H132" s="69"/>
      <c r="I132" s="69">
        <f>SUM(F132:H132)</f>
        <v>7560</v>
      </c>
    </row>
    <row r="133" spans="1:9" ht="30.75">
      <c r="A133" s="62"/>
      <c r="B133" s="167" t="s">
        <v>327</v>
      </c>
      <c r="C133" s="56">
        <v>4700</v>
      </c>
      <c r="D133" s="54">
        <v>1</v>
      </c>
      <c r="E133" s="54">
        <v>1</v>
      </c>
      <c r="F133" s="69">
        <f>C133*D133*E133</f>
        <v>4700</v>
      </c>
      <c r="G133" s="69"/>
      <c r="H133" s="69"/>
      <c r="I133" s="69">
        <f>SUM(F133:H133)</f>
        <v>4700</v>
      </c>
    </row>
    <row r="134" spans="1:9" ht="30.75">
      <c r="A134" s="62"/>
      <c r="B134" s="167" t="s">
        <v>328</v>
      </c>
      <c r="C134" s="56">
        <v>8500</v>
      </c>
      <c r="D134" s="54">
        <v>1</v>
      </c>
      <c r="E134" s="54">
        <v>1</v>
      </c>
      <c r="F134" s="69">
        <f>C134*D134*E134</f>
        <v>8500</v>
      </c>
      <c r="G134" s="69"/>
      <c r="H134" s="69"/>
      <c r="I134" s="69">
        <f>SUM(F134:H134)</f>
        <v>8500</v>
      </c>
    </row>
    <row r="135" spans="1:9">
      <c r="A135" s="62"/>
      <c r="B135" s="167" t="s">
        <v>329</v>
      </c>
      <c r="C135" s="56">
        <v>4800</v>
      </c>
      <c r="D135" s="54">
        <v>1</v>
      </c>
      <c r="E135" s="54">
        <v>1</v>
      </c>
      <c r="F135" s="69">
        <f>C135*D135*E135</f>
        <v>4800</v>
      </c>
      <c r="G135" s="69"/>
      <c r="H135" s="69"/>
      <c r="I135" s="69">
        <f>SUM(F135:H135)</f>
        <v>4800</v>
      </c>
    </row>
    <row r="136" spans="1:9" ht="30.75">
      <c r="A136" s="62"/>
      <c r="B136" s="166" t="s">
        <v>330</v>
      </c>
      <c r="C136" s="67"/>
      <c r="D136" s="68"/>
      <c r="E136" s="68"/>
      <c r="F136" s="69">
        <f>C136*D136*E136</f>
        <v>0</v>
      </c>
      <c r="G136" s="69"/>
      <c r="H136" s="69"/>
      <c r="I136" s="69">
        <f>SUM(F136:H136)</f>
        <v>0</v>
      </c>
    </row>
    <row r="137" spans="1:9" ht="60.75">
      <c r="A137" s="62"/>
      <c r="B137" s="165" t="s">
        <v>331</v>
      </c>
      <c r="C137" s="67">
        <v>515</v>
      </c>
      <c r="D137" s="68">
        <v>105</v>
      </c>
      <c r="E137" s="68">
        <v>1</v>
      </c>
      <c r="F137" s="69">
        <f>C137*D137*E137</f>
        <v>54075</v>
      </c>
      <c r="G137" s="69"/>
      <c r="H137" s="69"/>
      <c r="I137" s="69">
        <f>SUM(F137:H137)</f>
        <v>54075</v>
      </c>
    </row>
    <row r="138" spans="1:9">
      <c r="A138" s="62"/>
      <c r="B138" s="165" t="s">
        <v>332</v>
      </c>
      <c r="C138" s="67">
        <v>920</v>
      </c>
      <c r="D138" s="68">
        <v>1</v>
      </c>
      <c r="E138" s="68">
        <v>1</v>
      </c>
      <c r="F138" s="69">
        <f>C138*D138*E138</f>
        <v>920</v>
      </c>
      <c r="G138" s="69"/>
      <c r="H138" s="69"/>
      <c r="I138" s="69">
        <f>SUM(F138:H138)</f>
        <v>920</v>
      </c>
    </row>
    <row r="139" spans="1:9">
      <c r="A139" s="62"/>
      <c r="B139" s="165" t="s">
        <v>333</v>
      </c>
      <c r="C139" s="67">
        <v>1240</v>
      </c>
      <c r="D139" s="68">
        <v>1</v>
      </c>
      <c r="E139" s="68">
        <v>1</v>
      </c>
      <c r="F139" s="69">
        <f>C139*D139*E139</f>
        <v>1240</v>
      </c>
      <c r="G139" s="69"/>
      <c r="H139" s="69"/>
      <c r="I139" s="69">
        <f>SUM(F139:H139)</f>
        <v>1240</v>
      </c>
    </row>
    <row r="140" spans="1:9" ht="13.5" customHeight="1">
      <c r="A140" s="2"/>
      <c r="B140" s="27" t="s">
        <v>70</v>
      </c>
      <c r="C140" s="53"/>
      <c r="D140" s="46"/>
      <c r="E140" s="46"/>
      <c r="F140" s="29">
        <f>SUM(F123:F139)</f>
        <v>114020</v>
      </c>
      <c r="G140" s="29">
        <f>SUM(G123:G139)</f>
        <v>0</v>
      </c>
      <c r="H140" s="29">
        <f>SUM(H123:H139)</f>
        <v>0</v>
      </c>
      <c r="I140" s="29">
        <f>SUM(I123:I139)</f>
        <v>114020</v>
      </c>
    </row>
    <row r="141" spans="1:9" ht="13.5" customHeight="1" thickBot="1">
      <c r="A141" s="43"/>
      <c r="B141" s="43"/>
      <c r="C141" s="53"/>
      <c r="D141" s="46"/>
      <c r="E141" s="46"/>
      <c r="F141" s="53"/>
      <c r="G141" s="53"/>
      <c r="H141" s="53"/>
      <c r="I141" s="53"/>
    </row>
    <row r="142" spans="1:9" ht="13.5" customHeight="1">
      <c r="A142" s="101"/>
      <c r="B142" s="97" t="s">
        <v>36</v>
      </c>
      <c r="C142" s="98"/>
      <c r="D142" s="99"/>
      <c r="E142" s="99"/>
      <c r="F142" s="99"/>
      <c r="G142" s="99"/>
      <c r="H142" s="99"/>
      <c r="I142" s="100"/>
    </row>
    <row r="143" spans="1:9" ht="21" customHeight="1">
      <c r="A143" s="121"/>
      <c r="B143" s="174" t="s">
        <v>334</v>
      </c>
      <c r="C143" s="102"/>
      <c r="D143" s="136"/>
      <c r="E143" s="137"/>
      <c r="F143" s="69">
        <f t="shared" ref="F143" si="37">C143*D143*E143</f>
        <v>0</v>
      </c>
      <c r="G143" s="103"/>
      <c r="H143" s="103"/>
      <c r="I143" s="69">
        <f t="shared" ref="I143" si="38">SUM(F143:H143)</f>
        <v>0</v>
      </c>
    </row>
    <row r="144" spans="1:9" ht="18.75" customHeight="1">
      <c r="A144" s="122"/>
      <c r="B144" s="170" t="s">
        <v>335</v>
      </c>
      <c r="C144" s="173">
        <v>150</v>
      </c>
      <c r="D144" s="136">
        <v>1</v>
      </c>
      <c r="E144" s="106">
        <v>1</v>
      </c>
      <c r="F144" s="104">
        <f>C144*D144*E144</f>
        <v>150</v>
      </c>
      <c r="G144" s="104">
        <v>0</v>
      </c>
      <c r="H144" s="123"/>
      <c r="I144" s="104">
        <f>SUM(F144:H144)</f>
        <v>150</v>
      </c>
    </row>
    <row r="145" spans="1:9" ht="30" customHeight="1">
      <c r="A145" s="122"/>
      <c r="B145" s="171" t="s">
        <v>336</v>
      </c>
      <c r="C145" s="173">
        <v>150</v>
      </c>
      <c r="D145" s="136">
        <v>1</v>
      </c>
      <c r="E145" s="106">
        <v>1</v>
      </c>
      <c r="F145" s="104">
        <f t="shared" ref="F145:F163" si="39">C145*D145*E145</f>
        <v>150</v>
      </c>
      <c r="G145" s="104">
        <v>0</v>
      </c>
      <c r="H145" s="123"/>
      <c r="I145" s="104">
        <f t="shared" ref="I145:I163" si="40">SUM(F145:H145)</f>
        <v>150</v>
      </c>
    </row>
    <row r="146" spans="1:9" ht="26.25" customHeight="1">
      <c r="A146" s="122"/>
      <c r="B146" s="171" t="s">
        <v>337</v>
      </c>
      <c r="C146" s="173">
        <v>150</v>
      </c>
      <c r="D146" s="136">
        <v>1</v>
      </c>
      <c r="E146" s="106">
        <v>1</v>
      </c>
      <c r="F146" s="104">
        <f t="shared" si="39"/>
        <v>150</v>
      </c>
      <c r="G146" s="104">
        <v>0</v>
      </c>
      <c r="H146" s="123"/>
      <c r="I146" s="104">
        <f t="shared" si="40"/>
        <v>150</v>
      </c>
    </row>
    <row r="147" spans="1:9" ht="28.5" customHeight="1">
      <c r="A147" s="172"/>
      <c r="B147" s="171" t="s">
        <v>338</v>
      </c>
      <c r="C147" s="173">
        <v>420</v>
      </c>
      <c r="D147" s="136">
        <v>1</v>
      </c>
      <c r="E147" s="106">
        <v>1</v>
      </c>
      <c r="F147" s="104">
        <f t="shared" si="39"/>
        <v>420</v>
      </c>
      <c r="G147" s="104">
        <v>0</v>
      </c>
      <c r="H147" s="123"/>
      <c r="I147" s="104">
        <f t="shared" si="40"/>
        <v>420</v>
      </c>
    </row>
    <row r="148" spans="1:9" ht="28.5" customHeight="1">
      <c r="A148" s="122"/>
      <c r="B148" s="171" t="s">
        <v>339</v>
      </c>
      <c r="C148" s="173">
        <v>150</v>
      </c>
      <c r="D148" s="136">
        <v>1</v>
      </c>
      <c r="E148" s="106">
        <v>1</v>
      </c>
      <c r="F148" s="104">
        <f t="shared" si="39"/>
        <v>150</v>
      </c>
      <c r="G148" s="104">
        <v>0</v>
      </c>
      <c r="H148" s="123"/>
      <c r="I148" s="104">
        <f t="shared" si="40"/>
        <v>150</v>
      </c>
    </row>
    <row r="149" spans="1:9" ht="28.5" customHeight="1">
      <c r="A149" s="122"/>
      <c r="B149" s="171" t="s">
        <v>340</v>
      </c>
      <c r="C149" s="173">
        <v>185</v>
      </c>
      <c r="D149" s="136">
        <v>1</v>
      </c>
      <c r="E149" s="106">
        <v>1</v>
      </c>
      <c r="F149" s="104">
        <f t="shared" si="39"/>
        <v>185</v>
      </c>
      <c r="G149" s="104">
        <v>0</v>
      </c>
      <c r="H149" s="123"/>
      <c r="I149" s="104">
        <f t="shared" si="40"/>
        <v>185</v>
      </c>
    </row>
    <row r="150" spans="1:9" ht="28.5" customHeight="1">
      <c r="A150" s="122"/>
      <c r="B150" s="171" t="s">
        <v>341</v>
      </c>
      <c r="C150" s="173">
        <v>150</v>
      </c>
      <c r="D150" s="136">
        <v>1</v>
      </c>
      <c r="E150" s="106">
        <v>1</v>
      </c>
      <c r="F150" s="104">
        <f t="shared" si="39"/>
        <v>150</v>
      </c>
      <c r="G150" s="104">
        <v>0</v>
      </c>
      <c r="H150" s="123"/>
      <c r="I150" s="104">
        <f t="shared" si="40"/>
        <v>150</v>
      </c>
    </row>
    <row r="151" spans="1:9" ht="28.5" customHeight="1">
      <c r="A151" s="122"/>
      <c r="B151" s="171" t="s">
        <v>342</v>
      </c>
      <c r="C151" s="173">
        <v>150</v>
      </c>
      <c r="D151" s="136">
        <v>1</v>
      </c>
      <c r="E151" s="106">
        <v>1</v>
      </c>
      <c r="F151" s="104">
        <f t="shared" si="39"/>
        <v>150</v>
      </c>
      <c r="G151" s="104">
        <v>0</v>
      </c>
      <c r="H151" s="123"/>
      <c r="I151" s="104">
        <f t="shared" si="40"/>
        <v>150</v>
      </c>
    </row>
    <row r="152" spans="1:9" ht="28.5" customHeight="1">
      <c r="A152" s="122"/>
      <c r="B152" s="171" t="s">
        <v>343</v>
      </c>
      <c r="C152" s="173">
        <v>420</v>
      </c>
      <c r="D152" s="136">
        <v>1</v>
      </c>
      <c r="E152" s="106">
        <v>1</v>
      </c>
      <c r="F152" s="104">
        <f>C152*D152*E152</f>
        <v>420</v>
      </c>
      <c r="G152" s="104">
        <v>0</v>
      </c>
      <c r="H152" s="123"/>
      <c r="I152" s="104">
        <f>SUM(F152:H152)</f>
        <v>420</v>
      </c>
    </row>
    <row r="153" spans="1:9" ht="28.5" customHeight="1">
      <c r="A153" s="122"/>
      <c r="B153" s="171" t="s">
        <v>344</v>
      </c>
      <c r="C153" s="173">
        <v>150</v>
      </c>
      <c r="D153" s="136">
        <v>1</v>
      </c>
      <c r="E153" s="106">
        <v>1</v>
      </c>
      <c r="F153" s="104">
        <f t="shared" ref="F153:F163" si="41">C153*D153*E153</f>
        <v>150</v>
      </c>
      <c r="G153" s="104">
        <v>0</v>
      </c>
      <c r="H153" s="123"/>
      <c r="I153" s="104">
        <f t="shared" ref="I153:I163" si="42">SUM(F153:H153)</f>
        <v>150</v>
      </c>
    </row>
    <row r="154" spans="1:9" ht="28.5" customHeight="1">
      <c r="A154" s="122"/>
      <c r="B154" s="171" t="s">
        <v>345</v>
      </c>
      <c r="C154" s="173">
        <v>150</v>
      </c>
      <c r="D154" s="136">
        <v>1</v>
      </c>
      <c r="E154" s="106">
        <v>1</v>
      </c>
      <c r="F154" s="104">
        <f t="shared" si="41"/>
        <v>150</v>
      </c>
      <c r="G154" s="104">
        <v>0</v>
      </c>
      <c r="H154" s="123"/>
      <c r="I154" s="104">
        <f t="shared" si="42"/>
        <v>150</v>
      </c>
    </row>
    <row r="155" spans="1:9" ht="28.5" customHeight="1">
      <c r="A155" s="122"/>
      <c r="B155" s="171" t="s">
        <v>346</v>
      </c>
      <c r="C155" s="173">
        <v>150</v>
      </c>
      <c r="D155" s="136">
        <v>1</v>
      </c>
      <c r="E155" s="106">
        <v>1</v>
      </c>
      <c r="F155" s="104">
        <f t="shared" si="41"/>
        <v>150</v>
      </c>
      <c r="G155" s="104">
        <v>0</v>
      </c>
      <c r="H155" s="123"/>
      <c r="I155" s="104">
        <f t="shared" si="42"/>
        <v>150</v>
      </c>
    </row>
    <row r="156" spans="1:9" ht="28.5" customHeight="1">
      <c r="A156" s="122"/>
      <c r="B156" s="171" t="s">
        <v>347</v>
      </c>
      <c r="C156" s="173">
        <v>150</v>
      </c>
      <c r="D156" s="136">
        <v>1</v>
      </c>
      <c r="E156" s="106">
        <v>1</v>
      </c>
      <c r="F156" s="104">
        <f t="shared" si="41"/>
        <v>150</v>
      </c>
      <c r="G156" s="104">
        <v>0</v>
      </c>
      <c r="H156" s="123"/>
      <c r="I156" s="104">
        <f t="shared" si="42"/>
        <v>150</v>
      </c>
    </row>
    <row r="157" spans="1:9" ht="28.5" customHeight="1">
      <c r="A157" s="122"/>
      <c r="B157" s="171" t="s">
        <v>338</v>
      </c>
      <c r="C157" s="173">
        <v>420</v>
      </c>
      <c r="D157" s="136">
        <v>1</v>
      </c>
      <c r="E157" s="106">
        <v>1</v>
      </c>
      <c r="F157" s="104">
        <f t="shared" si="41"/>
        <v>420</v>
      </c>
      <c r="G157" s="104">
        <v>0</v>
      </c>
      <c r="H157" s="123"/>
      <c r="I157" s="104">
        <f t="shared" si="42"/>
        <v>420</v>
      </c>
    </row>
    <row r="158" spans="1:9" ht="28.5" customHeight="1">
      <c r="A158" s="122"/>
      <c r="B158" s="171" t="s">
        <v>339</v>
      </c>
      <c r="C158" s="173">
        <v>150</v>
      </c>
      <c r="D158" s="136">
        <v>1</v>
      </c>
      <c r="E158" s="106">
        <v>1</v>
      </c>
      <c r="F158" s="104">
        <f t="shared" si="41"/>
        <v>150</v>
      </c>
      <c r="G158" s="104">
        <v>0</v>
      </c>
      <c r="H158" s="123"/>
      <c r="I158" s="104">
        <f t="shared" si="42"/>
        <v>150</v>
      </c>
    </row>
    <row r="159" spans="1:9" ht="28.5" customHeight="1">
      <c r="A159" s="122"/>
      <c r="B159" s="171" t="s">
        <v>340</v>
      </c>
      <c r="C159" s="173">
        <v>185</v>
      </c>
      <c r="D159" s="136">
        <v>1</v>
      </c>
      <c r="E159" s="106">
        <v>1</v>
      </c>
      <c r="F159" s="104">
        <f t="shared" si="41"/>
        <v>185</v>
      </c>
      <c r="G159" s="104">
        <v>0</v>
      </c>
      <c r="H159" s="123"/>
      <c r="I159" s="104">
        <f t="shared" si="42"/>
        <v>185</v>
      </c>
    </row>
    <row r="160" spans="1:9" ht="28.5" customHeight="1">
      <c r="A160" s="122"/>
      <c r="B160" s="171" t="s">
        <v>348</v>
      </c>
      <c r="C160" s="173">
        <v>150</v>
      </c>
      <c r="D160" s="136">
        <v>1</v>
      </c>
      <c r="E160" s="106">
        <v>1</v>
      </c>
      <c r="F160" s="104">
        <f t="shared" si="41"/>
        <v>150</v>
      </c>
      <c r="G160" s="104">
        <v>0</v>
      </c>
      <c r="H160" s="123"/>
      <c r="I160" s="104">
        <f t="shared" si="42"/>
        <v>150</v>
      </c>
    </row>
    <row r="161" spans="1:9" ht="28.5" customHeight="1">
      <c r="A161" s="122"/>
      <c r="B161" s="171" t="s">
        <v>349</v>
      </c>
      <c r="C161" s="173">
        <v>150</v>
      </c>
      <c r="D161" s="136">
        <v>1</v>
      </c>
      <c r="E161" s="106">
        <v>1</v>
      </c>
      <c r="F161" s="104">
        <f t="shared" si="41"/>
        <v>150</v>
      </c>
      <c r="G161" s="104">
        <v>0</v>
      </c>
      <c r="H161" s="123"/>
      <c r="I161" s="104">
        <f t="shared" si="42"/>
        <v>150</v>
      </c>
    </row>
    <row r="162" spans="1:9" ht="28.5" customHeight="1">
      <c r="A162" s="122"/>
      <c r="B162" s="171" t="s">
        <v>350</v>
      </c>
      <c r="C162" s="173">
        <v>260</v>
      </c>
      <c r="D162" s="136">
        <v>1</v>
      </c>
      <c r="E162" s="106">
        <v>1</v>
      </c>
      <c r="F162" s="104">
        <f t="shared" si="41"/>
        <v>260</v>
      </c>
      <c r="G162" s="104">
        <v>0</v>
      </c>
      <c r="H162" s="123"/>
      <c r="I162" s="104">
        <f t="shared" si="42"/>
        <v>260</v>
      </c>
    </row>
    <row r="163" spans="1:9" ht="28.5" customHeight="1">
      <c r="A163" s="122"/>
      <c r="B163" s="171" t="s">
        <v>351</v>
      </c>
      <c r="C163" s="173">
        <v>150</v>
      </c>
      <c r="D163" s="136">
        <v>1</v>
      </c>
      <c r="E163" s="106">
        <v>1</v>
      </c>
      <c r="F163" s="104">
        <f t="shared" si="41"/>
        <v>150</v>
      </c>
      <c r="G163" s="104">
        <v>0</v>
      </c>
      <c r="H163" s="123"/>
      <c r="I163" s="104">
        <f t="shared" si="42"/>
        <v>150</v>
      </c>
    </row>
    <row r="164" spans="1:9" ht="32.25" customHeight="1">
      <c r="A164" s="121"/>
      <c r="B164" s="175" t="s">
        <v>352</v>
      </c>
      <c r="C164" s="102">
        <v>980</v>
      </c>
      <c r="D164" s="136">
        <v>3</v>
      </c>
      <c r="E164" s="137">
        <v>1</v>
      </c>
      <c r="F164" s="69">
        <f t="shared" ref="F164:F169" si="43">C164*D164*E164</f>
        <v>2940</v>
      </c>
      <c r="G164" s="103"/>
      <c r="H164" s="103"/>
      <c r="I164" s="69">
        <f t="shared" ref="I164:I169" si="44">SUM(F164:H164)</f>
        <v>2940</v>
      </c>
    </row>
    <row r="165" spans="1:9" ht="29.25" customHeight="1">
      <c r="A165" s="121"/>
      <c r="B165" s="169" t="s">
        <v>353</v>
      </c>
      <c r="C165" s="102">
        <v>980</v>
      </c>
      <c r="D165" s="136">
        <v>3</v>
      </c>
      <c r="E165" s="137">
        <v>1</v>
      </c>
      <c r="F165" s="69">
        <f t="shared" si="43"/>
        <v>2940</v>
      </c>
      <c r="G165" s="103"/>
      <c r="H165" s="103"/>
      <c r="I165" s="69">
        <f t="shared" si="44"/>
        <v>2940</v>
      </c>
    </row>
    <row r="166" spans="1:9" ht="26.25" customHeight="1">
      <c r="A166" s="121"/>
      <c r="B166" s="169" t="s">
        <v>354</v>
      </c>
      <c r="C166" s="102">
        <v>980</v>
      </c>
      <c r="D166" s="136">
        <v>3</v>
      </c>
      <c r="E166" s="137">
        <v>2</v>
      </c>
      <c r="F166" s="69">
        <f t="shared" si="43"/>
        <v>5880</v>
      </c>
      <c r="G166" s="103"/>
      <c r="H166" s="103"/>
      <c r="I166" s="69">
        <f t="shared" si="44"/>
        <v>5880</v>
      </c>
    </row>
    <row r="167" spans="1:9" ht="13.5" customHeight="1">
      <c r="A167" s="121"/>
      <c r="B167" s="169" t="s">
        <v>355</v>
      </c>
      <c r="C167" s="102">
        <v>5</v>
      </c>
      <c r="D167" s="136">
        <v>105</v>
      </c>
      <c r="E167" s="137">
        <v>2</v>
      </c>
      <c r="F167" s="69">
        <f t="shared" si="43"/>
        <v>1050</v>
      </c>
      <c r="G167" s="103"/>
      <c r="H167" s="103"/>
      <c r="I167" s="69">
        <f t="shared" si="44"/>
        <v>1050</v>
      </c>
    </row>
    <row r="168" spans="1:9" ht="13.5" customHeight="1">
      <c r="A168" s="121"/>
      <c r="B168" s="168"/>
      <c r="C168" s="102"/>
      <c r="D168" s="136"/>
      <c r="E168" s="137"/>
      <c r="F168" s="69">
        <f t="shared" si="43"/>
        <v>0</v>
      </c>
      <c r="G168" s="103"/>
      <c r="H168" s="103"/>
      <c r="I168" s="69">
        <f t="shared" si="44"/>
        <v>0</v>
      </c>
    </row>
    <row r="169" spans="1:9" ht="13.5" customHeight="1">
      <c r="A169" s="121"/>
      <c r="B169" s="168"/>
      <c r="C169" s="102"/>
      <c r="D169" s="136"/>
      <c r="E169" s="137"/>
      <c r="F169" s="69">
        <f t="shared" si="43"/>
        <v>0</v>
      </c>
      <c r="G169" s="103"/>
      <c r="H169" s="103"/>
      <c r="I169" s="69">
        <f t="shared" si="44"/>
        <v>0</v>
      </c>
    </row>
    <row r="170" spans="1:9" ht="13.5" customHeight="1">
      <c r="A170" s="2"/>
      <c r="B170" s="25" t="s">
        <v>70</v>
      </c>
      <c r="C170" s="53"/>
      <c r="D170" s="46"/>
      <c r="E170" s="46"/>
      <c r="F170" s="29">
        <f>SUM(F143:F169)</f>
        <v>16800</v>
      </c>
      <c r="G170" s="29">
        <f t="shared" ref="G170:I170" si="45">SUM(G143:G169)</f>
        <v>0</v>
      </c>
      <c r="H170" s="29">
        <f t="shared" si="45"/>
        <v>0</v>
      </c>
      <c r="I170" s="29">
        <f t="shared" si="45"/>
        <v>16800</v>
      </c>
    </row>
    <row r="171" spans="1:9" ht="13.5" customHeight="1">
      <c r="A171" s="43"/>
      <c r="B171" s="43"/>
      <c r="C171" s="53"/>
      <c r="D171" s="46"/>
      <c r="E171" s="46"/>
      <c r="F171" s="53"/>
      <c r="G171" s="53"/>
      <c r="H171" s="53"/>
      <c r="I171" s="53"/>
    </row>
    <row r="172" spans="1:9" ht="27.75" customHeight="1">
      <c r="A172" s="70"/>
      <c r="B172" s="97" t="s">
        <v>356</v>
      </c>
      <c r="C172" s="76"/>
      <c r="D172" s="72"/>
      <c r="E172" s="72"/>
      <c r="F172" s="72"/>
      <c r="G172" s="72"/>
      <c r="H172" s="72"/>
      <c r="I172" s="73"/>
    </row>
    <row r="173" spans="1:9" ht="28.5" customHeight="1">
      <c r="A173" s="122"/>
      <c r="B173" s="170" t="s">
        <v>357</v>
      </c>
      <c r="C173" s="173">
        <v>685.03670242800672</v>
      </c>
      <c r="D173" s="136">
        <v>1</v>
      </c>
      <c r="E173" s="106">
        <v>1</v>
      </c>
      <c r="F173" s="104">
        <f>C173*D173*E173</f>
        <v>685.03670242800672</v>
      </c>
      <c r="G173" s="104">
        <v>0</v>
      </c>
      <c r="H173" s="123">
        <v>117.69678147939017</v>
      </c>
      <c r="I173" s="104">
        <f>SUM(F173:H173)</f>
        <v>802.73348390739693</v>
      </c>
    </row>
    <row r="174" spans="1:9" ht="30" customHeight="1">
      <c r="A174" s="122"/>
      <c r="B174" s="171" t="s">
        <v>182</v>
      </c>
      <c r="C174" s="173">
        <v>340.03387916431393</v>
      </c>
      <c r="D174" s="136">
        <v>1</v>
      </c>
      <c r="E174" s="106">
        <v>1</v>
      </c>
      <c r="F174" s="104">
        <f t="shared" ref="F174:F195" si="46">C174*D174*E174</f>
        <v>340.03387916431393</v>
      </c>
      <c r="G174" s="104">
        <v>0</v>
      </c>
      <c r="H174" s="123">
        <v>147.26595143986447</v>
      </c>
      <c r="I174" s="104">
        <f t="shared" ref="I174:I195" si="47">SUM(F174:H174)</f>
        <v>487.2998306041784</v>
      </c>
    </row>
    <row r="175" spans="1:9" ht="26.25" customHeight="1">
      <c r="A175" s="122"/>
      <c r="B175" s="171" t="s">
        <v>358</v>
      </c>
      <c r="C175" s="173">
        <v>861.03896103896102</v>
      </c>
      <c r="D175" s="136">
        <v>1</v>
      </c>
      <c r="E175" s="106">
        <v>1</v>
      </c>
      <c r="F175" s="104">
        <f t="shared" si="46"/>
        <v>861.03896103896102</v>
      </c>
      <c r="G175" s="104">
        <v>0</v>
      </c>
      <c r="H175" s="123">
        <v>160.42461885940145</v>
      </c>
      <c r="I175" s="104">
        <f t="shared" si="47"/>
        <v>1021.4635798983625</v>
      </c>
    </row>
    <row r="176" spans="1:9" ht="28.5" customHeight="1">
      <c r="A176" s="172"/>
      <c r="B176" s="171" t="s">
        <v>357</v>
      </c>
      <c r="C176" s="173">
        <v>685.03670242800672</v>
      </c>
      <c r="D176" s="136">
        <v>22</v>
      </c>
      <c r="E176" s="106">
        <v>1</v>
      </c>
      <c r="F176" s="104">
        <f t="shared" si="46"/>
        <v>15070.807453416148</v>
      </c>
      <c r="G176" s="104">
        <v>0</v>
      </c>
      <c r="H176" s="123">
        <v>2589.0468661773007</v>
      </c>
      <c r="I176" s="104">
        <f t="shared" si="47"/>
        <v>17659.854319593447</v>
      </c>
    </row>
    <row r="177" spans="1:9" ht="28.5" customHeight="1">
      <c r="A177" s="122"/>
      <c r="B177" s="171" t="s">
        <v>359</v>
      </c>
      <c r="C177" s="173">
        <v>737.04121964991532</v>
      </c>
      <c r="D177" s="136">
        <v>1</v>
      </c>
      <c r="E177" s="106">
        <v>1</v>
      </c>
      <c r="F177" s="104">
        <f t="shared" si="46"/>
        <v>737.04121964991532</v>
      </c>
      <c r="G177" s="104">
        <v>0</v>
      </c>
      <c r="H177" s="123">
        <v>129.50028232636927</v>
      </c>
      <c r="I177" s="104">
        <f t="shared" si="47"/>
        <v>866.54150197628462</v>
      </c>
    </row>
    <row r="178" spans="1:9" ht="28.5" customHeight="1">
      <c r="A178" s="122"/>
      <c r="B178" s="171" t="s">
        <v>185</v>
      </c>
      <c r="C178" s="173">
        <v>366.00790513833988</v>
      </c>
      <c r="D178" s="136">
        <v>3</v>
      </c>
      <c r="E178" s="106">
        <v>1</v>
      </c>
      <c r="F178" s="104">
        <f t="shared" si="46"/>
        <v>1098.0237154150195</v>
      </c>
      <c r="G178" s="104">
        <v>0</v>
      </c>
      <c r="H178" s="123">
        <v>544.19424054206661</v>
      </c>
      <c r="I178" s="104">
        <f t="shared" si="47"/>
        <v>1642.2179559570861</v>
      </c>
    </row>
    <row r="179" spans="1:9" ht="28.5" customHeight="1">
      <c r="A179" s="122"/>
      <c r="B179" s="171" t="s">
        <v>360</v>
      </c>
      <c r="C179" s="173">
        <v>404.00903444381703</v>
      </c>
      <c r="D179" s="136">
        <v>1</v>
      </c>
      <c r="E179" s="106">
        <v>1</v>
      </c>
      <c r="F179" s="104">
        <f t="shared" si="46"/>
        <v>404.00903444381703</v>
      </c>
      <c r="G179" s="104">
        <v>0</v>
      </c>
      <c r="H179" s="123">
        <v>241.75889328063241</v>
      </c>
      <c r="I179" s="104">
        <f t="shared" si="47"/>
        <v>645.76792772444946</v>
      </c>
    </row>
    <row r="180" spans="1:9" ht="28.5" customHeight="1">
      <c r="A180" s="122"/>
      <c r="B180" s="171" t="s">
        <v>361</v>
      </c>
      <c r="C180" s="173">
        <v>288.02936194240539</v>
      </c>
      <c r="D180" s="136">
        <v>1</v>
      </c>
      <c r="E180" s="106">
        <v>1</v>
      </c>
      <c r="F180" s="104">
        <f t="shared" si="46"/>
        <v>288.02936194240539</v>
      </c>
      <c r="G180" s="104">
        <v>0</v>
      </c>
      <c r="H180" s="123">
        <v>173.57368718238283</v>
      </c>
      <c r="I180" s="104">
        <f t="shared" si="47"/>
        <v>461.60304912478819</v>
      </c>
    </row>
    <row r="181" spans="1:9" ht="28.5" customHeight="1">
      <c r="A181" s="122"/>
      <c r="B181" s="171" t="s">
        <v>182</v>
      </c>
      <c r="C181" s="173">
        <v>340.03387916431393</v>
      </c>
      <c r="D181" s="136">
        <v>27</v>
      </c>
      <c r="E181" s="106">
        <v>1</v>
      </c>
      <c r="F181" s="104">
        <f>C181*D181*E181</f>
        <v>9180.9147374364766</v>
      </c>
      <c r="G181" s="104">
        <v>0</v>
      </c>
      <c r="H181" s="123">
        <v>3971.6070016939584</v>
      </c>
      <c r="I181" s="104">
        <f>SUM(F181:H181)</f>
        <v>13152.521739130436</v>
      </c>
    </row>
    <row r="182" spans="1:9" ht="28.5" customHeight="1">
      <c r="A182" s="122"/>
      <c r="B182" s="171" t="s">
        <v>362</v>
      </c>
      <c r="C182" s="173">
        <v>1215.0197628458498</v>
      </c>
      <c r="D182" s="136">
        <v>1</v>
      </c>
      <c r="E182" s="106">
        <v>1</v>
      </c>
      <c r="F182" s="104">
        <f t="shared" si="46"/>
        <v>1215.0197628458498</v>
      </c>
      <c r="G182" s="104">
        <v>0</v>
      </c>
      <c r="H182" s="123">
        <v>176.92603049124787</v>
      </c>
      <c r="I182" s="104">
        <f t="shared" si="47"/>
        <v>1391.9457933370977</v>
      </c>
    </row>
    <row r="183" spans="1:9" ht="28.5" customHeight="1">
      <c r="A183" s="122"/>
      <c r="B183" s="171" t="s">
        <v>363</v>
      </c>
      <c r="C183" s="173">
        <v>476.00225861095424</v>
      </c>
      <c r="D183" s="136">
        <v>1</v>
      </c>
      <c r="E183" s="106">
        <v>1</v>
      </c>
      <c r="F183" s="104">
        <f t="shared" si="46"/>
        <v>476.00225861095424</v>
      </c>
      <c r="G183" s="104">
        <v>0</v>
      </c>
      <c r="H183" s="123">
        <v>238.77413890457365</v>
      </c>
      <c r="I183" s="104">
        <f t="shared" si="47"/>
        <v>714.77639751552783</v>
      </c>
    </row>
    <row r="184" spans="1:9" ht="28.5" customHeight="1">
      <c r="A184" s="122"/>
      <c r="B184" s="171" t="s">
        <v>192</v>
      </c>
      <c r="C184" s="173">
        <v>667.02428006775824</v>
      </c>
      <c r="D184" s="136">
        <v>1</v>
      </c>
      <c r="E184" s="106">
        <v>1</v>
      </c>
      <c r="F184" s="104">
        <f t="shared" si="46"/>
        <v>667.02428006775824</v>
      </c>
      <c r="G184" s="104">
        <v>0</v>
      </c>
      <c r="H184" s="123">
        <v>116.73122529644267</v>
      </c>
      <c r="I184" s="104">
        <f t="shared" si="47"/>
        <v>783.75550536420087</v>
      </c>
    </row>
    <row r="185" spans="1:9" ht="28.5" customHeight="1">
      <c r="A185" s="122"/>
      <c r="B185" s="171" t="s">
        <v>364</v>
      </c>
      <c r="C185" s="173">
        <v>846.01919819311115</v>
      </c>
      <c r="D185" s="136">
        <v>1</v>
      </c>
      <c r="E185" s="106">
        <v>1</v>
      </c>
      <c r="F185" s="104">
        <f t="shared" si="46"/>
        <v>846.01919819311115</v>
      </c>
      <c r="G185" s="104">
        <v>0</v>
      </c>
      <c r="H185" s="123">
        <v>244.62224731789948</v>
      </c>
      <c r="I185" s="104">
        <f t="shared" si="47"/>
        <v>1090.6414455110107</v>
      </c>
    </row>
    <row r="186" spans="1:9" ht="28.5" customHeight="1">
      <c r="A186" s="122"/>
      <c r="B186" s="171" t="s">
        <v>365</v>
      </c>
      <c r="C186" s="173">
        <v>685.03670242800672</v>
      </c>
      <c r="D186" s="136">
        <v>21</v>
      </c>
      <c r="E186" s="106">
        <v>1</v>
      </c>
      <c r="F186" s="104">
        <f t="shared" si="46"/>
        <v>14385.77075098814</v>
      </c>
      <c r="G186" s="104">
        <v>0</v>
      </c>
      <c r="H186" s="123">
        <v>2471.6324110671935</v>
      </c>
      <c r="I186" s="104">
        <f t="shared" si="47"/>
        <v>16857.403162055332</v>
      </c>
    </row>
    <row r="187" spans="1:9" ht="28.5" customHeight="1">
      <c r="A187" s="122"/>
      <c r="B187" s="171" t="s">
        <v>359</v>
      </c>
      <c r="C187" s="173">
        <v>737.04121964991532</v>
      </c>
      <c r="D187" s="136">
        <v>1</v>
      </c>
      <c r="E187" s="106">
        <v>1</v>
      </c>
      <c r="F187" s="104">
        <f t="shared" si="46"/>
        <v>737.04121964991532</v>
      </c>
      <c r="G187" s="104">
        <v>0</v>
      </c>
      <c r="H187" s="123">
        <v>129.50028232636927</v>
      </c>
      <c r="I187" s="104">
        <f t="shared" si="47"/>
        <v>866.54150197628462</v>
      </c>
    </row>
    <row r="188" spans="1:9" ht="28.5" customHeight="1">
      <c r="A188" s="122"/>
      <c r="B188" s="171" t="s">
        <v>185</v>
      </c>
      <c r="C188" s="173">
        <v>366.00790513833988</v>
      </c>
      <c r="D188" s="136">
        <v>3</v>
      </c>
      <c r="E188" s="106">
        <v>1</v>
      </c>
      <c r="F188" s="104">
        <f t="shared" si="46"/>
        <v>1098.0237154150195</v>
      </c>
      <c r="G188" s="104">
        <v>0</v>
      </c>
      <c r="H188" s="123">
        <v>544.19424054206661</v>
      </c>
      <c r="I188" s="104">
        <f t="shared" si="47"/>
        <v>1642.2179559570861</v>
      </c>
    </row>
    <row r="189" spans="1:9" ht="28.5" customHeight="1">
      <c r="A189" s="122"/>
      <c r="B189" s="171" t="s">
        <v>366</v>
      </c>
      <c r="C189" s="173">
        <v>397.00734048560133</v>
      </c>
      <c r="D189" s="136">
        <v>1</v>
      </c>
      <c r="E189" s="106">
        <v>1</v>
      </c>
      <c r="F189" s="104">
        <f t="shared" si="46"/>
        <v>397.00734048560133</v>
      </c>
      <c r="G189" s="104">
        <v>0</v>
      </c>
      <c r="H189" s="123">
        <v>242.09373235460188</v>
      </c>
      <c r="I189" s="104">
        <f t="shared" si="47"/>
        <v>639.10107284020319</v>
      </c>
    </row>
    <row r="190" spans="1:9" ht="28.5" customHeight="1">
      <c r="A190" s="122"/>
      <c r="B190" s="171" t="s">
        <v>367</v>
      </c>
      <c r="C190" s="173">
        <v>332.01581027667982</v>
      </c>
      <c r="D190" s="136">
        <v>2</v>
      </c>
      <c r="E190" s="106">
        <v>1</v>
      </c>
      <c r="F190" s="104">
        <f t="shared" si="46"/>
        <v>664.03162055335963</v>
      </c>
      <c r="G190" s="104">
        <v>0</v>
      </c>
      <c r="H190" s="123">
        <v>351.91530208921512</v>
      </c>
      <c r="I190" s="104">
        <f t="shared" si="47"/>
        <v>1015.9469226425747</v>
      </c>
    </row>
    <row r="191" spans="1:9" ht="28.5" customHeight="1">
      <c r="A191" s="122"/>
      <c r="B191" s="171" t="s">
        <v>182</v>
      </c>
      <c r="C191" s="173">
        <v>340.03387916431393</v>
      </c>
      <c r="D191" s="136">
        <v>13</v>
      </c>
      <c r="E191" s="106">
        <v>1</v>
      </c>
      <c r="F191" s="104">
        <f t="shared" si="46"/>
        <v>4420.4404291360806</v>
      </c>
      <c r="G191" s="104">
        <v>0</v>
      </c>
      <c r="H191" s="123">
        <v>1912.2552230378317</v>
      </c>
      <c r="I191" s="104">
        <f t="shared" si="47"/>
        <v>6332.6956521739121</v>
      </c>
    </row>
    <row r="192" spans="1:9" ht="28.5" customHeight="1">
      <c r="A192" s="122"/>
      <c r="B192" s="171" t="s">
        <v>368</v>
      </c>
      <c r="C192" s="173">
        <v>568.04065499717672</v>
      </c>
      <c r="D192" s="136">
        <v>1</v>
      </c>
      <c r="E192" s="106">
        <v>1</v>
      </c>
      <c r="F192" s="104">
        <f t="shared" si="46"/>
        <v>568.04065499717672</v>
      </c>
      <c r="G192" s="104">
        <v>0</v>
      </c>
      <c r="H192" s="123">
        <v>335.58836815358558</v>
      </c>
      <c r="I192" s="104">
        <f t="shared" si="47"/>
        <v>903.62902315076235</v>
      </c>
    </row>
    <row r="193" spans="1:29" ht="12.75">
      <c r="A193" s="122"/>
      <c r="B193" s="171" t="s">
        <v>369</v>
      </c>
      <c r="C193" s="173"/>
      <c r="D193" s="136">
        <v>1</v>
      </c>
      <c r="E193" s="106">
        <v>1</v>
      </c>
      <c r="F193" s="104">
        <f t="shared" si="46"/>
        <v>0</v>
      </c>
      <c r="G193" s="104">
        <v>0</v>
      </c>
      <c r="H193" s="123">
        <v>0</v>
      </c>
      <c r="I193" s="104">
        <f t="shared" si="47"/>
        <v>0</v>
      </c>
    </row>
    <row r="194" spans="1:29" ht="13.5" customHeight="1">
      <c r="A194" s="122"/>
      <c r="B194" s="191" t="s">
        <v>195</v>
      </c>
      <c r="C194" s="87">
        <v>17</v>
      </c>
      <c r="D194" s="136">
        <v>105</v>
      </c>
      <c r="E194" s="106">
        <v>1</v>
      </c>
      <c r="F194" s="104">
        <f t="shared" si="46"/>
        <v>1785</v>
      </c>
      <c r="G194" s="104">
        <v>0</v>
      </c>
      <c r="H194" s="123">
        <f>2.72*D194</f>
        <v>285.60000000000002</v>
      </c>
      <c r="I194" s="104">
        <f t="shared" si="47"/>
        <v>2070.6</v>
      </c>
    </row>
    <row r="195" spans="1:29" ht="13.5" customHeight="1">
      <c r="A195" s="122"/>
      <c r="B195" s="105" t="s">
        <v>196</v>
      </c>
      <c r="C195" s="87">
        <v>11</v>
      </c>
      <c r="D195" s="136">
        <v>105</v>
      </c>
      <c r="E195" s="106">
        <v>1</v>
      </c>
      <c r="F195" s="104">
        <f t="shared" si="46"/>
        <v>1155</v>
      </c>
      <c r="G195" s="104">
        <v>0</v>
      </c>
      <c r="H195" s="123">
        <f>1.76*D195</f>
        <v>184.8</v>
      </c>
      <c r="I195" s="104">
        <f t="shared" si="47"/>
        <v>1339.8</v>
      </c>
    </row>
    <row r="196" spans="1:29" ht="13.5" customHeight="1">
      <c r="A196" s="118"/>
      <c r="B196" s="25" t="s">
        <v>70</v>
      </c>
      <c r="C196" s="83"/>
      <c r="D196" s="84"/>
      <c r="E196" s="84"/>
      <c r="F196" s="26">
        <f>SUM(F173:F195)</f>
        <v>57079.356295878017</v>
      </c>
      <c r="G196" s="26">
        <f>SUM(G173:G195)</f>
        <v>0</v>
      </c>
      <c r="H196" s="26">
        <f>SUM(H173:H195)</f>
        <v>15309.701524562392</v>
      </c>
      <c r="I196" s="26">
        <f>SUM(I173:I195)</f>
        <v>72389.05782044043</v>
      </c>
    </row>
    <row r="197" spans="1:29" ht="13.5" customHeight="1" thickBot="1">
      <c r="A197" s="43"/>
      <c r="B197" s="43"/>
      <c r="C197" s="53"/>
      <c r="D197" s="46"/>
      <c r="E197" s="46"/>
      <c r="F197" s="53"/>
      <c r="G197" s="53"/>
      <c r="H197" s="53"/>
      <c r="I197" s="53"/>
    </row>
    <row r="198" spans="1:29" ht="13.5" customHeight="1" thickBot="1">
      <c r="A198" s="70"/>
      <c r="B198" s="86" t="s">
        <v>197</v>
      </c>
      <c r="C198" s="76"/>
      <c r="D198" s="72"/>
      <c r="E198" s="72"/>
      <c r="F198" s="72"/>
      <c r="G198" s="72"/>
      <c r="H198" s="72"/>
      <c r="I198" s="73"/>
    </row>
    <row r="199" spans="1:29" ht="12.75">
      <c r="A199" s="115"/>
      <c r="B199" s="124" t="s">
        <v>200</v>
      </c>
      <c r="C199" s="87">
        <v>150</v>
      </c>
      <c r="D199" s="117">
        <v>4</v>
      </c>
      <c r="E199" s="117">
        <v>5</v>
      </c>
      <c r="F199" s="111">
        <f>C199*D199*E199</f>
        <v>3000</v>
      </c>
      <c r="G199" s="111"/>
      <c r="H199" s="111"/>
      <c r="I199" s="112">
        <f>SUM(F199:H199)</f>
        <v>3000</v>
      </c>
    </row>
    <row r="200" spans="1:29" ht="12.75">
      <c r="A200" s="115"/>
      <c r="B200" s="124" t="s">
        <v>201</v>
      </c>
      <c r="C200" s="87">
        <v>510</v>
      </c>
      <c r="D200" s="117">
        <v>4</v>
      </c>
      <c r="E200" s="117">
        <v>5</v>
      </c>
      <c r="F200" s="111">
        <f t="shared" ref="F200:F207" si="48">C200*D200*E200</f>
        <v>10200</v>
      </c>
      <c r="G200" s="111"/>
      <c r="H200" s="111"/>
      <c r="I200" s="112">
        <f t="shared" ref="I200:I207" si="49">SUM(F200:H200)</f>
        <v>10200</v>
      </c>
    </row>
    <row r="201" spans="1:29" ht="12.75">
      <c r="A201" s="115"/>
      <c r="B201" s="124" t="s">
        <v>202</v>
      </c>
      <c r="C201" s="87">
        <v>350</v>
      </c>
      <c r="D201" s="117">
        <v>1</v>
      </c>
      <c r="E201" s="117">
        <v>4</v>
      </c>
      <c r="F201" s="111">
        <f t="shared" ref="F201:F204" si="50">C201*D201*E201</f>
        <v>1400</v>
      </c>
      <c r="G201" s="111"/>
      <c r="H201" s="111"/>
      <c r="I201" s="112">
        <f t="shared" ref="I201:I204" si="51">SUM(F201:H201)</f>
        <v>1400</v>
      </c>
    </row>
    <row r="202" spans="1:29" ht="12.75">
      <c r="A202" s="115"/>
      <c r="B202" s="124" t="s">
        <v>203</v>
      </c>
      <c r="C202" s="87">
        <v>150</v>
      </c>
      <c r="D202" s="117">
        <v>4</v>
      </c>
      <c r="E202" s="117">
        <v>2</v>
      </c>
      <c r="F202" s="111">
        <f t="shared" si="50"/>
        <v>1200</v>
      </c>
      <c r="G202" s="111"/>
      <c r="H202" s="111"/>
      <c r="I202" s="112">
        <f t="shared" si="51"/>
        <v>1200</v>
      </c>
    </row>
    <row r="203" spans="1:29" ht="12.75">
      <c r="A203" s="115"/>
      <c r="B203" s="124" t="s">
        <v>204</v>
      </c>
      <c r="C203" s="87">
        <v>140</v>
      </c>
      <c r="D203" s="117">
        <v>2</v>
      </c>
      <c r="E203" s="117">
        <v>2</v>
      </c>
      <c r="F203" s="111">
        <f t="shared" si="50"/>
        <v>560</v>
      </c>
      <c r="G203" s="111"/>
      <c r="H203" s="111"/>
      <c r="I203" s="112">
        <f t="shared" si="51"/>
        <v>560</v>
      </c>
    </row>
    <row r="204" spans="1:29" ht="12.75">
      <c r="A204" s="115"/>
      <c r="B204" s="124" t="s">
        <v>205</v>
      </c>
      <c r="C204" s="87">
        <v>200</v>
      </c>
      <c r="D204" s="117">
        <v>2</v>
      </c>
      <c r="E204" s="117">
        <v>2</v>
      </c>
      <c r="F204" s="111">
        <f t="shared" si="50"/>
        <v>800</v>
      </c>
      <c r="G204" s="111"/>
      <c r="H204" s="111"/>
      <c r="I204" s="112">
        <f t="shared" si="51"/>
        <v>800</v>
      </c>
    </row>
    <row r="205" spans="1:29" s="194" customFormat="1" ht="24">
      <c r="A205" s="231"/>
      <c r="B205" s="284" t="s">
        <v>198</v>
      </c>
      <c r="C205" s="279">
        <v>1500</v>
      </c>
      <c r="D205" s="285">
        <v>2</v>
      </c>
      <c r="E205" s="285">
        <v>1</v>
      </c>
      <c r="F205" s="235">
        <f>C205*D205*E205</f>
        <v>3000</v>
      </c>
      <c r="G205" s="235"/>
      <c r="H205" s="235"/>
      <c r="I205" s="236">
        <f>SUM(F205:H205)</f>
        <v>3000</v>
      </c>
      <c r="J205" s="307"/>
      <c r="K205" s="307"/>
      <c r="L205" s="307"/>
      <c r="M205" s="307"/>
      <c r="N205" s="307"/>
      <c r="O205" s="307"/>
      <c r="P205" s="307"/>
      <c r="Q205" s="307"/>
      <c r="R205" s="307"/>
      <c r="S205" s="307"/>
      <c r="T205" s="307"/>
      <c r="U205" s="307"/>
      <c r="V205" s="307"/>
      <c r="W205" s="307"/>
      <c r="X205" s="307"/>
      <c r="Y205" s="307"/>
      <c r="Z205" s="307"/>
      <c r="AA205" s="307"/>
      <c r="AB205" s="307"/>
      <c r="AC205" s="307"/>
    </row>
    <row r="206" spans="1:29" s="194" customFormat="1" ht="24">
      <c r="A206" s="231"/>
      <c r="B206" s="284" t="s">
        <v>199</v>
      </c>
      <c r="C206" s="279">
        <v>1500</v>
      </c>
      <c r="D206" s="285">
        <v>2</v>
      </c>
      <c r="E206" s="285">
        <v>1</v>
      </c>
      <c r="F206" s="235">
        <f>C206*D206*E206</f>
        <v>3000</v>
      </c>
      <c r="G206" s="235"/>
      <c r="H206" s="235"/>
      <c r="I206" s="236">
        <f>SUM(F206:H206)</f>
        <v>3000</v>
      </c>
      <c r="J206" s="307"/>
      <c r="K206" s="307"/>
      <c r="L206" s="307"/>
      <c r="M206" s="307"/>
      <c r="N206" s="307"/>
      <c r="O206" s="307"/>
      <c r="P206" s="307"/>
      <c r="Q206" s="307"/>
      <c r="R206" s="307"/>
      <c r="S206" s="307"/>
      <c r="T206" s="307"/>
      <c r="U206" s="307"/>
      <c r="V206" s="307"/>
      <c r="W206" s="307"/>
      <c r="X206" s="307"/>
      <c r="Y206" s="307"/>
      <c r="Z206" s="307"/>
      <c r="AA206" s="307"/>
      <c r="AB206" s="307"/>
      <c r="AC206" s="307"/>
    </row>
    <row r="207" spans="1:29" ht="13.5" customHeight="1">
      <c r="A207" s="115"/>
      <c r="B207" s="124"/>
      <c r="C207" s="87">
        <v>0</v>
      </c>
      <c r="D207" s="117">
        <v>0</v>
      </c>
      <c r="E207" s="117">
        <v>0</v>
      </c>
      <c r="F207" s="111">
        <f t="shared" si="48"/>
        <v>0</v>
      </c>
      <c r="G207" s="111"/>
      <c r="H207" s="111"/>
      <c r="I207" s="112">
        <f t="shared" si="49"/>
        <v>0</v>
      </c>
    </row>
    <row r="208" spans="1:29" ht="13.5" customHeight="1" thickBot="1">
      <c r="A208" s="118"/>
      <c r="B208" s="25" t="s">
        <v>70</v>
      </c>
      <c r="C208" s="83"/>
      <c r="D208" s="84"/>
      <c r="E208" s="84"/>
      <c r="F208" s="26">
        <f>SUM(F199:F207)</f>
        <v>23160</v>
      </c>
      <c r="G208" s="26">
        <f>SUM(G199:G207)</f>
        <v>0</v>
      </c>
      <c r="H208" s="26">
        <f>SUM(H199:H207)</f>
        <v>0</v>
      </c>
      <c r="I208" s="26">
        <f>SUM(I199:I207)</f>
        <v>23160</v>
      </c>
    </row>
    <row r="209" spans="1:9" ht="13.5" customHeight="1" thickBot="1">
      <c r="A209" s="43"/>
      <c r="B209" s="43"/>
      <c r="C209" s="53"/>
      <c r="D209" s="46"/>
      <c r="E209" s="46"/>
      <c r="F209" s="53"/>
      <c r="G209" s="53"/>
      <c r="H209" s="53"/>
      <c r="I209" s="53"/>
    </row>
    <row r="210" spans="1:9" ht="13.5" customHeight="1" thickBot="1">
      <c r="A210" s="22"/>
      <c r="B210" s="138" t="s">
        <v>206</v>
      </c>
      <c r="C210" s="28"/>
      <c r="D210" s="21"/>
      <c r="E210" s="21"/>
      <c r="F210" s="21"/>
      <c r="G210" s="21"/>
      <c r="H210" s="21"/>
      <c r="I210" s="21"/>
    </row>
    <row r="211" spans="1:9" ht="20.100000000000001" customHeight="1" thickBot="1">
      <c r="A211" s="109"/>
      <c r="B211" s="65" t="s">
        <v>207</v>
      </c>
      <c r="C211" s="24">
        <f>(F29+F43+F51+F104+F112+F116+F120+F140+F170)*6%</f>
        <v>17738.52</v>
      </c>
      <c r="D211" s="23">
        <v>1</v>
      </c>
      <c r="E211" s="23">
        <v>1</v>
      </c>
      <c r="F211" s="24">
        <f>D211*E211*C211</f>
        <v>17738.52</v>
      </c>
      <c r="G211" s="33">
        <f>F211*(0/100)</f>
        <v>0</v>
      </c>
      <c r="H211" s="33"/>
      <c r="I211" s="24">
        <f>SUM(F211:H211)</f>
        <v>17738.52</v>
      </c>
    </row>
    <row r="212" spans="1:9" ht="13.5" customHeight="1" thickBot="1">
      <c r="B212" s="27" t="s">
        <v>70</v>
      </c>
      <c r="C212" s="53"/>
      <c r="D212" s="46"/>
      <c r="E212" s="46"/>
      <c r="F212" s="29">
        <f>SUM(F211)</f>
        <v>17738.52</v>
      </c>
      <c r="G212" s="29">
        <f t="shared" ref="G212:I212" si="52">SUM(G211)</f>
        <v>0</v>
      </c>
      <c r="H212" s="29">
        <f t="shared" si="52"/>
        <v>0</v>
      </c>
      <c r="I212" s="29">
        <f t="shared" si="52"/>
        <v>17738.52</v>
      </c>
    </row>
    <row r="213" spans="1:9" ht="12.75" customHeight="1">
      <c r="A213" s="43"/>
      <c r="B213" s="43"/>
      <c r="C213" s="53"/>
      <c r="D213" s="46"/>
      <c r="E213" s="46"/>
      <c r="F213" s="53"/>
      <c r="G213" s="53"/>
      <c r="H213" s="53"/>
      <c r="I213" s="53"/>
    </row>
    <row r="214" spans="1:9" ht="12.75" customHeight="1">
      <c r="A214" s="43"/>
      <c r="B214" s="43"/>
      <c r="C214" s="43"/>
      <c r="D214" s="46"/>
      <c r="E214" s="46"/>
      <c r="F214" s="34" t="s">
        <v>208</v>
      </c>
      <c r="G214" s="34" t="s">
        <v>209</v>
      </c>
      <c r="H214" s="34" t="s">
        <v>210</v>
      </c>
      <c r="I214" s="34"/>
    </row>
    <row r="215" spans="1:9" ht="12.75" customHeight="1">
      <c r="A215" s="43"/>
      <c r="B215" s="43"/>
      <c r="C215" s="53"/>
      <c r="D215" s="46"/>
      <c r="E215" s="46"/>
      <c r="F215" s="35">
        <f>SUM(F29,F43,F51,F104,F112,F116,F120,F140,F170,F196,F208,F212)</f>
        <v>393619.87629587803</v>
      </c>
      <c r="G215" s="35">
        <f>SUM(G29,G43,G51,G104,G112,G116,G120,G140,G170,G196,G208,G212)</f>
        <v>6331.5</v>
      </c>
      <c r="H215" s="35">
        <f>SUM(H29,H43,H51,H104,H112,H116,H120,H140,H170,H196,H208,H212)</f>
        <v>15309.701524562392</v>
      </c>
      <c r="I215" s="35">
        <f>SUM(I29,I43,I51,I104,I112,I116,I120,I140,I170,I196,I208,I212)</f>
        <v>415261.07782044046</v>
      </c>
    </row>
    <row r="216" spans="1:9" ht="13.5" customHeight="1" thickBot="1">
      <c r="A216" s="43"/>
      <c r="B216" s="43"/>
      <c r="C216" s="53"/>
      <c r="D216" s="46"/>
      <c r="E216" s="46"/>
      <c r="F216" s="53"/>
      <c r="G216" s="53"/>
      <c r="H216" s="53"/>
      <c r="I216" s="53"/>
    </row>
    <row r="217" spans="1:9" ht="18.75" customHeight="1" thickBot="1">
      <c r="A217" s="43"/>
      <c r="B217" s="139" t="s">
        <v>211</v>
      </c>
      <c r="C217" s="36"/>
      <c r="D217" s="37"/>
      <c r="E217" s="38"/>
      <c r="F217" s="39">
        <f>SUM(F29,F43,F51,F104,G112,F116,F120,F140,F170,F196,F208,F212)</f>
        <v>393619.87629587803</v>
      </c>
      <c r="G217" s="53"/>
      <c r="H217" s="53"/>
      <c r="I217" s="53"/>
    </row>
    <row r="218" spans="1:9" ht="18.75" customHeight="1" thickBot="1">
      <c r="A218" s="43"/>
      <c r="B218" s="139" t="s">
        <v>212</v>
      </c>
      <c r="C218" s="36"/>
      <c r="D218" s="37"/>
      <c r="E218" s="38"/>
      <c r="F218" s="39">
        <f>SUM(G29,G43,G51,G104,G112,G116,G120,G140,G170,G196,G208,G212)+SUM(H29,H43,H51,H104,H112,H116,H120,H140,H170,H196,H208,H212)</f>
        <v>21641.201524562392</v>
      </c>
      <c r="G218" s="53"/>
      <c r="H218" s="53"/>
      <c r="I218" s="53"/>
    </row>
    <row r="219" spans="1:9" ht="36.6" thickBot="1">
      <c r="A219" s="43"/>
      <c r="B219" s="139" t="s">
        <v>213</v>
      </c>
      <c r="C219" s="36"/>
      <c r="D219" s="37"/>
      <c r="E219" s="38"/>
      <c r="F219" s="39">
        <f>F217+F218</f>
        <v>415261.07782044041</v>
      </c>
      <c r="G219" s="53"/>
      <c r="H219" s="53"/>
      <c r="I219" s="53"/>
    </row>
    <row r="222" spans="1:9" ht="15" customHeight="1">
      <c r="F222" s="140"/>
    </row>
    <row r="223" spans="1:9" ht="12.75" customHeight="1">
      <c r="B223" s="356"/>
      <c r="C223" s="357"/>
      <c r="D223" s="357"/>
      <c r="E223" s="357"/>
      <c r="F223" s="357"/>
      <c r="G223" s="357"/>
      <c r="H223" s="357"/>
      <c r="I223" s="357"/>
    </row>
    <row r="224" spans="1:9" ht="12.75" customHeight="1">
      <c r="B224" s="59" t="s">
        <v>370</v>
      </c>
      <c r="C224" s="53"/>
      <c r="D224" s="46"/>
      <c r="E224" s="46"/>
      <c r="F224" s="53"/>
      <c r="G224" s="53"/>
      <c r="H224" s="53"/>
      <c r="I224" s="53"/>
    </row>
    <row r="225" spans="2:9" ht="12.75" customHeight="1">
      <c r="B225" s="59" t="s">
        <v>371</v>
      </c>
      <c r="C225" s="53"/>
      <c r="D225" s="46"/>
      <c r="E225" s="46"/>
      <c r="F225" s="53"/>
      <c r="G225" s="53"/>
      <c r="H225" s="53"/>
      <c r="I225" s="53"/>
    </row>
    <row r="226" spans="2:9" ht="12.75" customHeight="1">
      <c r="B226" s="59" t="s">
        <v>216</v>
      </c>
      <c r="C226" s="53"/>
      <c r="D226" s="46"/>
      <c r="E226" s="46"/>
      <c r="F226" s="53"/>
      <c r="G226" s="53"/>
      <c r="H226" s="53"/>
      <c r="I226" s="53"/>
    </row>
  </sheetData>
  <mergeCells count="4">
    <mergeCell ref="A13:A14"/>
    <mergeCell ref="B13:B14"/>
    <mergeCell ref="I13:I14"/>
    <mergeCell ref="B223:I223"/>
  </mergeCells>
  <pageMargins left="0.7" right="0.7" top="0.75" bottom="0.75" header="0" footer="0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6A65-8404-4246-9D56-9351BC4A72A3}">
  <sheetPr>
    <tabColor theme="6" tint="0.39997558519241921"/>
  </sheetPr>
  <dimension ref="A1:AC226"/>
  <sheetViews>
    <sheetView zoomScale="85" zoomScaleNormal="85" workbookViewId="0">
      <selection activeCell="B7" sqref="B7"/>
    </sheetView>
  </sheetViews>
  <sheetFormatPr defaultColWidth="14.42578125" defaultRowHeight="15" customHeight="1"/>
  <cols>
    <col min="1" max="1" width="4.140625" style="64" bestFit="1" customWidth="1"/>
    <col min="2" max="2" width="62.85546875" style="64" customWidth="1"/>
    <col min="3" max="3" width="39.5703125" style="64" customWidth="1"/>
    <col min="4" max="4" width="10" style="64" customWidth="1"/>
    <col min="5" max="5" width="10.28515625" style="64" bestFit="1" customWidth="1"/>
    <col min="6" max="6" width="21.28515625" style="64" bestFit="1" customWidth="1"/>
    <col min="7" max="7" width="12.140625" style="64" bestFit="1" customWidth="1"/>
    <col min="8" max="8" width="14.28515625" style="64" customWidth="1"/>
    <col min="9" max="9" width="15.28515625" style="64" bestFit="1" customWidth="1"/>
    <col min="10" max="29" width="8.7109375" style="64" customWidth="1"/>
    <col min="30" max="16384" width="14.42578125" style="64"/>
  </cols>
  <sheetData>
    <row r="1" spans="1:9" ht="15" customHeight="1">
      <c r="A1" s="40"/>
      <c r="B1" s="41" t="s">
        <v>0</v>
      </c>
      <c r="C1" s="10" t="s">
        <v>44</v>
      </c>
      <c r="D1" s="40"/>
      <c r="E1" s="40"/>
      <c r="F1" s="43"/>
      <c r="G1" s="43"/>
      <c r="H1" s="52"/>
      <c r="I1" s="52"/>
    </row>
    <row r="2" spans="1:9" ht="15" customHeight="1">
      <c r="A2" s="40"/>
      <c r="B2" s="41" t="s">
        <v>1</v>
      </c>
      <c r="C2" s="132" t="s">
        <v>45</v>
      </c>
      <c r="D2" s="40"/>
      <c r="E2" s="40"/>
      <c r="F2" s="43"/>
      <c r="G2" s="52"/>
      <c r="H2" s="44"/>
      <c r="I2" s="44"/>
    </row>
    <row r="3" spans="1:9" ht="14.25" customHeight="1">
      <c r="A3" s="40"/>
      <c r="B3" s="41" t="s">
        <v>2</v>
      </c>
      <c r="C3" s="42" t="s">
        <v>3</v>
      </c>
      <c r="D3" s="40"/>
      <c r="E3" s="40"/>
      <c r="F3" s="43"/>
      <c r="G3" s="44"/>
      <c r="H3" s="44"/>
      <c r="I3" s="44"/>
    </row>
    <row r="4" spans="1:9" ht="14.25" customHeight="1">
      <c r="A4" s="40"/>
      <c r="B4" s="41" t="s">
        <v>4</v>
      </c>
      <c r="C4" s="42"/>
      <c r="D4" s="40"/>
      <c r="E4" s="40"/>
      <c r="F4" s="43"/>
      <c r="G4" s="44"/>
      <c r="H4" s="44"/>
      <c r="I4" s="44"/>
    </row>
    <row r="5" spans="1:9" ht="14.25" customHeight="1">
      <c r="A5" s="40"/>
      <c r="B5" s="41" t="s">
        <v>5</v>
      </c>
      <c r="C5" s="96" t="s">
        <v>46</v>
      </c>
      <c r="D5" s="40"/>
      <c r="E5" s="40"/>
      <c r="F5" s="43"/>
      <c r="G5" s="44"/>
      <c r="H5" s="45"/>
      <c r="I5" s="45"/>
    </row>
    <row r="6" spans="1:9" ht="14.25" customHeight="1">
      <c r="A6" s="40"/>
      <c r="B6" s="41" t="s">
        <v>7</v>
      </c>
      <c r="C6" s="42" t="s">
        <v>18</v>
      </c>
      <c r="D6" s="40"/>
      <c r="E6" s="40"/>
      <c r="F6" s="46"/>
      <c r="G6" s="43"/>
      <c r="H6" s="45"/>
      <c r="I6" s="43"/>
    </row>
    <row r="7" spans="1:9" ht="14.25" customHeight="1">
      <c r="A7" s="40"/>
      <c r="B7" s="41" t="s">
        <v>9</v>
      </c>
      <c r="C7" s="42" t="s">
        <v>372</v>
      </c>
      <c r="D7" s="40"/>
      <c r="E7" s="40"/>
      <c r="F7" s="46"/>
      <c r="G7" s="43"/>
      <c r="H7" s="45"/>
      <c r="I7" s="43"/>
    </row>
    <row r="8" spans="1:9" ht="14.25" customHeight="1">
      <c r="A8" s="40"/>
      <c r="B8" s="41" t="s">
        <v>10</v>
      </c>
      <c r="C8" s="42">
        <v>105</v>
      </c>
      <c r="D8" s="40"/>
      <c r="E8" s="40"/>
      <c r="F8" s="46"/>
      <c r="G8" s="43"/>
      <c r="H8" s="45"/>
      <c r="I8" s="43"/>
    </row>
    <row r="9" spans="1:9" ht="14.25" customHeight="1">
      <c r="A9" s="40"/>
      <c r="B9" s="41" t="s">
        <v>11</v>
      </c>
      <c r="C9" s="42"/>
      <c r="D9" s="46"/>
      <c r="E9" s="46"/>
      <c r="F9" s="46"/>
      <c r="G9" s="43"/>
      <c r="H9" s="45"/>
      <c r="I9" s="43"/>
    </row>
    <row r="10" spans="1:9" ht="15" customHeight="1">
      <c r="A10" s="40"/>
      <c r="B10" s="41" t="s">
        <v>12</v>
      </c>
      <c r="C10" s="42" t="s">
        <v>48</v>
      </c>
      <c r="D10" s="40"/>
      <c r="E10" s="40"/>
      <c r="F10" s="47"/>
      <c r="G10" s="43"/>
      <c r="H10" s="43"/>
      <c r="I10" s="43"/>
    </row>
    <row r="11" spans="1:9" ht="14.25" customHeight="1">
      <c r="A11" s="40"/>
      <c r="B11" s="41" t="s">
        <v>14</v>
      </c>
      <c r="C11" s="42"/>
      <c r="D11" s="40"/>
      <c r="E11" s="40"/>
      <c r="F11" s="43"/>
      <c r="G11" s="43"/>
      <c r="H11" s="43"/>
      <c r="I11" s="43"/>
    </row>
    <row r="12" spans="1:9" ht="13.5" customHeight="1">
      <c r="A12" s="48"/>
      <c r="B12" s="49"/>
      <c r="C12" s="50"/>
      <c r="D12" s="51"/>
      <c r="E12" s="47"/>
      <c r="F12" s="43"/>
      <c r="G12" s="43"/>
      <c r="H12" s="43"/>
      <c r="I12" s="43"/>
    </row>
    <row r="13" spans="1:9" ht="13.5" customHeight="1">
      <c r="A13" s="352" t="s">
        <v>49</v>
      </c>
      <c r="B13" s="352" t="s">
        <v>50</v>
      </c>
      <c r="C13" s="17" t="s">
        <v>51</v>
      </c>
      <c r="D13" s="17" t="s">
        <v>49</v>
      </c>
      <c r="E13" s="17" t="s">
        <v>49</v>
      </c>
      <c r="F13" s="17" t="s">
        <v>52</v>
      </c>
      <c r="G13" s="18">
        <v>0.15</v>
      </c>
      <c r="H13" s="19" t="s">
        <v>35</v>
      </c>
      <c r="I13" s="354" t="s">
        <v>53</v>
      </c>
    </row>
    <row r="14" spans="1:9" ht="24.75" customHeight="1">
      <c r="A14" s="353"/>
      <c r="B14" s="353"/>
      <c r="C14" s="20" t="s">
        <v>54</v>
      </c>
      <c r="D14" s="20" t="s">
        <v>55</v>
      </c>
      <c r="E14" s="20" t="s">
        <v>56</v>
      </c>
      <c r="F14" s="20" t="s">
        <v>57</v>
      </c>
      <c r="G14" s="20" t="s">
        <v>58</v>
      </c>
      <c r="H14" s="20" t="s">
        <v>59</v>
      </c>
      <c r="I14" s="355"/>
    </row>
    <row r="15" spans="1:9" ht="13.5" customHeight="1">
      <c r="A15" s="60"/>
      <c r="B15" s="60"/>
      <c r="C15" s="74"/>
      <c r="D15" s="74"/>
      <c r="E15" s="74"/>
      <c r="F15" s="74"/>
      <c r="G15" s="74"/>
      <c r="H15" s="74"/>
      <c r="I15" s="75"/>
    </row>
    <row r="16" spans="1:9" ht="13.5" customHeight="1">
      <c r="A16" s="61"/>
      <c r="B16" s="72" t="s">
        <v>27</v>
      </c>
      <c r="C16" s="72"/>
      <c r="D16" s="72"/>
      <c r="E16" s="72"/>
      <c r="F16" s="72"/>
      <c r="G16" s="72"/>
      <c r="H16" s="72"/>
      <c r="I16" s="73"/>
    </row>
    <row r="17" spans="1:9" ht="13.5" customHeight="1">
      <c r="A17" s="115"/>
      <c r="B17" s="113" t="s">
        <v>277</v>
      </c>
      <c r="C17" s="116">
        <v>240.9</v>
      </c>
      <c r="D17" s="117">
        <v>20</v>
      </c>
      <c r="E17" s="117">
        <v>4</v>
      </c>
      <c r="F17" s="111">
        <f>D17*E17*C17</f>
        <v>19272</v>
      </c>
      <c r="G17" s="111">
        <f>F17*(0/100)</f>
        <v>0</v>
      </c>
      <c r="H17" s="112">
        <v>0</v>
      </c>
      <c r="I17" s="114">
        <f>SUM(F17:H17)</f>
        <v>19272</v>
      </c>
    </row>
    <row r="18" spans="1:9" ht="13.5" customHeight="1">
      <c r="A18" s="115"/>
      <c r="B18" s="113" t="s">
        <v>278</v>
      </c>
      <c r="C18" s="116">
        <v>230</v>
      </c>
      <c r="D18" s="117">
        <v>19</v>
      </c>
      <c r="E18" s="117">
        <v>4</v>
      </c>
      <c r="F18" s="111">
        <f t="shared" ref="F18:F28" si="0">D18*E18*C18</f>
        <v>17480</v>
      </c>
      <c r="G18" s="111">
        <f t="shared" ref="G18:G28" si="1">F18*(0/100)</f>
        <v>0</v>
      </c>
      <c r="H18" s="112">
        <v>0</v>
      </c>
      <c r="I18" s="114">
        <f t="shared" ref="I18:I28" si="2">SUM(F18:H18)</f>
        <v>17480</v>
      </c>
    </row>
    <row r="19" spans="1:9" ht="13.5" customHeight="1">
      <c r="A19" s="115"/>
      <c r="B19" s="113" t="s">
        <v>279</v>
      </c>
      <c r="C19" s="116">
        <v>230</v>
      </c>
      <c r="D19" s="117">
        <v>1</v>
      </c>
      <c r="E19" s="117">
        <v>5</v>
      </c>
      <c r="F19" s="111">
        <f t="shared" si="0"/>
        <v>1150</v>
      </c>
      <c r="G19" s="111">
        <f t="shared" si="1"/>
        <v>0</v>
      </c>
      <c r="H19" s="112">
        <v>0</v>
      </c>
      <c r="I19" s="114">
        <f t="shared" si="2"/>
        <v>1150</v>
      </c>
    </row>
    <row r="20" spans="1:9" ht="13.5" customHeight="1">
      <c r="A20" s="115"/>
      <c r="B20" s="113" t="s">
        <v>279</v>
      </c>
      <c r="C20" s="116">
        <v>230</v>
      </c>
      <c r="D20" s="117">
        <v>1</v>
      </c>
      <c r="E20" s="117">
        <v>6</v>
      </c>
      <c r="F20" s="111">
        <f t="shared" si="0"/>
        <v>1380</v>
      </c>
      <c r="G20" s="111">
        <f t="shared" si="1"/>
        <v>0</v>
      </c>
      <c r="H20" s="112">
        <v>0</v>
      </c>
      <c r="I20" s="114">
        <f t="shared" si="2"/>
        <v>1380</v>
      </c>
    </row>
    <row r="21" spans="1:9" ht="13.5" customHeight="1">
      <c r="A21" s="115"/>
      <c r="B21" s="113" t="s">
        <v>280</v>
      </c>
      <c r="C21" s="116">
        <v>240.9</v>
      </c>
      <c r="D21" s="117">
        <v>22</v>
      </c>
      <c r="E21" s="117">
        <v>3</v>
      </c>
      <c r="F21" s="111">
        <f t="shared" si="0"/>
        <v>15899.4</v>
      </c>
      <c r="G21" s="111">
        <f t="shared" si="1"/>
        <v>0</v>
      </c>
      <c r="H21" s="112">
        <v>0</v>
      </c>
      <c r="I21" s="114">
        <f t="shared" si="2"/>
        <v>15899.4</v>
      </c>
    </row>
    <row r="22" spans="1:9" ht="13.5" customHeight="1">
      <c r="A22" s="115"/>
      <c r="B22" s="113" t="s">
        <v>281</v>
      </c>
      <c r="C22" s="116">
        <v>4</v>
      </c>
      <c r="D22" s="117">
        <v>105</v>
      </c>
      <c r="E22" s="117">
        <v>1</v>
      </c>
      <c r="F22" s="111">
        <f t="shared" si="0"/>
        <v>420</v>
      </c>
      <c r="G22" s="111">
        <f t="shared" si="1"/>
        <v>0</v>
      </c>
      <c r="H22" s="112">
        <v>0</v>
      </c>
      <c r="I22" s="114">
        <f t="shared" si="2"/>
        <v>420</v>
      </c>
    </row>
    <row r="23" spans="1:9" ht="13.5" customHeight="1">
      <c r="A23" s="115"/>
      <c r="B23" s="113" t="s">
        <v>282</v>
      </c>
      <c r="C23" s="116">
        <v>2</v>
      </c>
      <c r="D23" s="117">
        <v>1</v>
      </c>
      <c r="E23" s="117">
        <v>6</v>
      </c>
      <c r="F23" s="111">
        <f t="shared" si="0"/>
        <v>12</v>
      </c>
      <c r="G23" s="111">
        <f t="shared" si="1"/>
        <v>0</v>
      </c>
      <c r="H23" s="112">
        <v>0</v>
      </c>
      <c r="I23" s="114">
        <f t="shared" si="2"/>
        <v>12</v>
      </c>
    </row>
    <row r="24" spans="1:9" ht="13.5" customHeight="1">
      <c r="A24" s="115"/>
      <c r="B24" s="113" t="s">
        <v>282</v>
      </c>
      <c r="C24" s="116">
        <v>2</v>
      </c>
      <c r="D24" s="117">
        <v>1</v>
      </c>
      <c r="E24" s="117">
        <v>5</v>
      </c>
      <c r="F24" s="111">
        <f t="shared" si="0"/>
        <v>10</v>
      </c>
      <c r="G24" s="111">
        <f t="shared" si="1"/>
        <v>0</v>
      </c>
      <c r="H24" s="112">
        <v>0</v>
      </c>
      <c r="I24" s="114">
        <f t="shared" si="2"/>
        <v>10</v>
      </c>
    </row>
    <row r="25" spans="1:9" ht="13.5" customHeight="1">
      <c r="A25" s="115"/>
      <c r="B25" s="113" t="s">
        <v>282</v>
      </c>
      <c r="C25" s="116">
        <v>2</v>
      </c>
      <c r="D25" s="117">
        <v>39</v>
      </c>
      <c r="E25" s="117">
        <v>4</v>
      </c>
      <c r="F25" s="111">
        <f t="shared" si="0"/>
        <v>312</v>
      </c>
      <c r="G25" s="111">
        <f t="shared" si="1"/>
        <v>0</v>
      </c>
      <c r="H25" s="112">
        <v>0</v>
      </c>
      <c r="I25" s="114">
        <f t="shared" si="2"/>
        <v>312</v>
      </c>
    </row>
    <row r="26" spans="1:9" ht="13.5" customHeight="1">
      <c r="A26" s="115"/>
      <c r="B26" s="113" t="s">
        <v>282</v>
      </c>
      <c r="C26" s="116">
        <v>2</v>
      </c>
      <c r="D26" s="117">
        <v>22</v>
      </c>
      <c r="E26" s="117">
        <v>3</v>
      </c>
      <c r="F26" s="111">
        <f t="shared" si="0"/>
        <v>132</v>
      </c>
      <c r="G26" s="111">
        <f t="shared" si="1"/>
        <v>0</v>
      </c>
      <c r="H26" s="112">
        <v>0</v>
      </c>
      <c r="I26" s="114">
        <f t="shared" si="2"/>
        <v>132</v>
      </c>
    </row>
    <row r="27" spans="1:9" ht="13.5" customHeight="1">
      <c r="A27" s="115"/>
      <c r="B27" s="141" t="s">
        <v>283</v>
      </c>
      <c r="C27" s="116">
        <v>2</v>
      </c>
      <c r="D27" s="117">
        <v>0</v>
      </c>
      <c r="E27" s="117">
        <v>0</v>
      </c>
      <c r="F27" s="111">
        <f t="shared" si="0"/>
        <v>0</v>
      </c>
      <c r="G27" s="111">
        <f t="shared" si="1"/>
        <v>0</v>
      </c>
      <c r="H27" s="112">
        <f t="shared" ref="H27:H28" si="3">F27*(3.5/100)</f>
        <v>0</v>
      </c>
      <c r="I27" s="114">
        <f t="shared" si="2"/>
        <v>0</v>
      </c>
    </row>
    <row r="28" spans="1:9" ht="13.5" customHeight="1">
      <c r="A28" s="115"/>
      <c r="B28" s="113"/>
      <c r="C28" s="116"/>
      <c r="D28" s="117"/>
      <c r="E28" s="117"/>
      <c r="F28" s="111">
        <f t="shared" si="0"/>
        <v>0</v>
      </c>
      <c r="G28" s="111">
        <f t="shared" si="1"/>
        <v>0</v>
      </c>
      <c r="H28" s="112">
        <f t="shared" si="3"/>
        <v>0</v>
      </c>
      <c r="I28" s="114">
        <f t="shared" si="2"/>
        <v>0</v>
      </c>
    </row>
    <row r="29" spans="1:9" ht="13.5" customHeight="1">
      <c r="A29" s="110"/>
      <c r="B29" s="25" t="s">
        <v>70</v>
      </c>
      <c r="C29" s="53"/>
      <c r="D29" s="46"/>
      <c r="E29" s="46"/>
      <c r="F29" s="26">
        <f>SUM(F17:F28)</f>
        <v>56067.4</v>
      </c>
      <c r="G29" s="26">
        <f t="shared" ref="G29:I29" si="4">SUM(G17:G28)</f>
        <v>0</v>
      </c>
      <c r="H29" s="26">
        <f t="shared" si="4"/>
        <v>0</v>
      </c>
      <c r="I29" s="26">
        <f t="shared" si="4"/>
        <v>56067.4</v>
      </c>
    </row>
    <row r="30" spans="1:9" ht="13.5" customHeight="1">
      <c r="A30" s="43"/>
      <c r="B30" s="43"/>
      <c r="C30" s="53"/>
      <c r="D30" s="46"/>
      <c r="E30" s="46"/>
      <c r="F30" s="53"/>
      <c r="G30" s="53"/>
      <c r="H30" s="53"/>
      <c r="I30" s="53"/>
    </row>
    <row r="31" spans="1:9" ht="13.5" customHeight="1">
      <c r="A31" s="70"/>
      <c r="B31" s="71" t="s">
        <v>28</v>
      </c>
      <c r="C31" s="72"/>
      <c r="D31" s="72"/>
      <c r="E31" s="72"/>
      <c r="F31" s="72"/>
      <c r="G31" s="72"/>
      <c r="H31" s="72"/>
      <c r="I31" s="73"/>
    </row>
    <row r="32" spans="1:9" ht="13.5" customHeight="1">
      <c r="A32" s="115"/>
      <c r="B32" s="163" t="s">
        <v>284</v>
      </c>
      <c r="C32" s="116">
        <v>0</v>
      </c>
      <c r="D32" s="142">
        <v>105</v>
      </c>
      <c r="E32" s="120">
        <v>4</v>
      </c>
      <c r="F32" s="111">
        <f>C32*D32*E32</f>
        <v>0</v>
      </c>
      <c r="G32" s="111">
        <f>F32*(15/100)</f>
        <v>0</v>
      </c>
      <c r="H32" s="111">
        <v>0</v>
      </c>
      <c r="I32" s="112">
        <f>SUM(F32:H32)</f>
        <v>0</v>
      </c>
    </row>
    <row r="33" spans="1:9" ht="13.5" customHeight="1">
      <c r="A33" s="115"/>
      <c r="B33" s="163" t="s">
        <v>285</v>
      </c>
      <c r="C33" s="116">
        <v>95</v>
      </c>
      <c r="D33" s="142">
        <v>105</v>
      </c>
      <c r="E33" s="120">
        <v>1</v>
      </c>
      <c r="F33" s="111">
        <f t="shared" ref="F33:F39" si="5">C33*D33*E33</f>
        <v>9975</v>
      </c>
      <c r="G33" s="111">
        <f t="shared" ref="G33:G39" si="6">F33*(15/100)</f>
        <v>1496.25</v>
      </c>
      <c r="H33" s="111">
        <v>0</v>
      </c>
      <c r="I33" s="112">
        <f t="shared" ref="I33:I39" si="7">SUM(F33:H33)</f>
        <v>11471.25</v>
      </c>
    </row>
    <row r="34" spans="1:9" ht="13.5" customHeight="1">
      <c r="A34" s="115"/>
      <c r="B34" s="163" t="s">
        <v>286</v>
      </c>
      <c r="C34" s="116">
        <v>54</v>
      </c>
      <c r="D34" s="142">
        <v>105</v>
      </c>
      <c r="E34" s="120">
        <v>1</v>
      </c>
      <c r="F34" s="111">
        <f t="shared" si="5"/>
        <v>5670</v>
      </c>
      <c r="G34" s="111">
        <f t="shared" si="6"/>
        <v>850.5</v>
      </c>
      <c r="H34" s="111">
        <v>0</v>
      </c>
      <c r="I34" s="112">
        <f t="shared" si="7"/>
        <v>6520.5</v>
      </c>
    </row>
    <row r="35" spans="1:9" ht="27" customHeight="1">
      <c r="A35" s="115"/>
      <c r="B35" s="163" t="s">
        <v>287</v>
      </c>
      <c r="C35" s="116">
        <v>45</v>
      </c>
      <c r="D35" s="142">
        <v>105</v>
      </c>
      <c r="E35" s="120">
        <v>2</v>
      </c>
      <c r="F35" s="111">
        <f>C35*D35*E35</f>
        <v>9450</v>
      </c>
      <c r="G35" s="111">
        <f>F35*(15/100)</f>
        <v>1417.5</v>
      </c>
      <c r="H35" s="111">
        <v>0</v>
      </c>
      <c r="I35" s="112">
        <f>SUM(F35:H35)</f>
        <v>10867.5</v>
      </c>
    </row>
    <row r="36" spans="1:9" ht="13.5" customHeight="1">
      <c r="A36" s="115"/>
      <c r="B36" s="163" t="s">
        <v>288</v>
      </c>
      <c r="C36" s="116">
        <v>38</v>
      </c>
      <c r="D36" s="142">
        <v>105</v>
      </c>
      <c r="E36" s="120">
        <v>2</v>
      </c>
      <c r="F36" s="111">
        <f>C36*D36*E36</f>
        <v>7980</v>
      </c>
      <c r="G36" s="111">
        <f>F36*(15/100)</f>
        <v>1197</v>
      </c>
      <c r="H36" s="111">
        <v>0</v>
      </c>
      <c r="I36" s="112">
        <f>SUM(F36:H36)</f>
        <v>9177</v>
      </c>
    </row>
    <row r="37" spans="1:9" ht="13.5" customHeight="1">
      <c r="A37" s="115"/>
      <c r="B37" s="163" t="s">
        <v>289</v>
      </c>
      <c r="C37" s="116">
        <v>15</v>
      </c>
      <c r="D37" s="142">
        <v>105</v>
      </c>
      <c r="E37" s="120">
        <v>2</v>
      </c>
      <c r="F37" s="111">
        <f>C37*D37*E37</f>
        <v>3150</v>
      </c>
      <c r="G37" s="111">
        <f>F37*(15/100)</f>
        <v>472.5</v>
      </c>
      <c r="H37" s="111">
        <v>0</v>
      </c>
      <c r="I37" s="112">
        <f>SUM(F37:H37)</f>
        <v>3622.5</v>
      </c>
    </row>
    <row r="38" spans="1:9" ht="13.5" customHeight="1">
      <c r="A38" s="115"/>
      <c r="B38" s="163" t="s">
        <v>290</v>
      </c>
      <c r="C38" s="116">
        <v>40</v>
      </c>
      <c r="D38" s="142">
        <v>105</v>
      </c>
      <c r="E38" s="120">
        <v>1</v>
      </c>
      <c r="F38" s="111">
        <f>C38*D38*E38</f>
        <v>4200</v>
      </c>
      <c r="G38" s="111">
        <f>F38*(15/100)</f>
        <v>630</v>
      </c>
      <c r="H38" s="111">
        <v>0</v>
      </c>
      <c r="I38" s="112">
        <f>SUM(F38:H38)</f>
        <v>4830</v>
      </c>
    </row>
    <row r="39" spans="1:9" ht="13.5" customHeight="1">
      <c r="A39" s="115"/>
      <c r="B39" s="163" t="s">
        <v>291</v>
      </c>
      <c r="C39" s="116">
        <v>22</v>
      </c>
      <c r="D39" s="142">
        <v>105</v>
      </c>
      <c r="E39" s="120">
        <v>1</v>
      </c>
      <c r="F39" s="111">
        <f t="shared" si="5"/>
        <v>2310</v>
      </c>
      <c r="G39" s="111">
        <f t="shared" si="6"/>
        <v>346.5</v>
      </c>
      <c r="H39" s="111">
        <v>0</v>
      </c>
      <c r="I39" s="112">
        <f t="shared" si="7"/>
        <v>2656.5</v>
      </c>
    </row>
    <row r="40" spans="1:9" ht="13.5" customHeight="1">
      <c r="A40" s="115"/>
      <c r="B40" s="163" t="s">
        <v>292</v>
      </c>
      <c r="C40" s="116">
        <v>48</v>
      </c>
      <c r="D40" s="142">
        <v>105</v>
      </c>
      <c r="E40" s="120">
        <v>0</v>
      </c>
      <c r="F40" s="111">
        <f>C40*D40*E40</f>
        <v>0</v>
      </c>
      <c r="G40" s="111">
        <f>F40*(15/100)</f>
        <v>0</v>
      </c>
      <c r="H40" s="111">
        <v>0</v>
      </c>
      <c r="I40" s="112">
        <f>SUM(F40:H40)</f>
        <v>0</v>
      </c>
    </row>
    <row r="41" spans="1:9" ht="13.5" customHeight="1">
      <c r="A41" s="115"/>
      <c r="B41" s="163" t="s">
        <v>293</v>
      </c>
      <c r="C41" s="116">
        <v>43</v>
      </c>
      <c r="D41" s="142">
        <v>105</v>
      </c>
      <c r="E41" s="120">
        <v>0</v>
      </c>
      <c r="F41" s="111">
        <f>C41*D41*E41</f>
        <v>0</v>
      </c>
      <c r="G41" s="111">
        <f>F41*(15/100)</f>
        <v>0</v>
      </c>
      <c r="H41" s="111">
        <v>0</v>
      </c>
      <c r="I41" s="112">
        <f>SUM(F41:H41)</f>
        <v>0</v>
      </c>
    </row>
    <row r="42" spans="1:9" ht="13.5" customHeight="1">
      <c r="A42" s="115"/>
      <c r="B42" s="119"/>
      <c r="C42" s="116">
        <v>0</v>
      </c>
      <c r="D42" s="142"/>
      <c r="E42" s="120"/>
      <c r="F42" s="111">
        <f t="shared" ref="F42" si="8">C42*D42*E42</f>
        <v>0</v>
      </c>
      <c r="G42" s="111">
        <f t="shared" ref="G42" si="9">F42*(15/100)</f>
        <v>0</v>
      </c>
      <c r="H42" s="111">
        <v>0</v>
      </c>
      <c r="I42" s="112">
        <f t="shared" ref="I42" si="10">SUM(F42:H42)</f>
        <v>0</v>
      </c>
    </row>
    <row r="43" spans="1:9" ht="13.5" customHeight="1">
      <c r="A43" s="118"/>
      <c r="B43" s="25" t="s">
        <v>70</v>
      </c>
      <c r="C43" s="83"/>
      <c r="D43" s="84"/>
      <c r="E43" s="84"/>
      <c r="F43" s="26">
        <f>SUM(F32:F42)</f>
        <v>42735</v>
      </c>
      <c r="G43" s="26">
        <f>SUM(G32:G42)</f>
        <v>6410.25</v>
      </c>
      <c r="H43" s="26">
        <f>SUM(H32:H42)</f>
        <v>0</v>
      </c>
      <c r="I43" s="26">
        <f>SUM(I32:I42)</f>
        <v>49145.25</v>
      </c>
    </row>
    <row r="44" spans="1:9" ht="13.5" customHeight="1">
      <c r="A44" s="43"/>
      <c r="B44" s="43"/>
      <c r="C44" s="53"/>
      <c r="D44" s="46"/>
      <c r="E44" s="46"/>
      <c r="F44" s="53"/>
      <c r="G44" s="53"/>
      <c r="H44" s="53"/>
      <c r="I44" s="53"/>
    </row>
    <row r="45" spans="1:9" ht="13.5" customHeight="1">
      <c r="A45" s="70"/>
      <c r="B45" s="71" t="s">
        <v>95</v>
      </c>
      <c r="C45" s="76"/>
      <c r="D45" s="72"/>
      <c r="E45" s="72"/>
      <c r="F45" s="72"/>
      <c r="G45" s="72"/>
      <c r="H45" s="72"/>
      <c r="I45" s="73"/>
    </row>
    <row r="46" spans="1:9" ht="13.5" customHeight="1">
      <c r="A46" s="62"/>
      <c r="B46" s="93" t="s">
        <v>373</v>
      </c>
      <c r="C46" s="56">
        <v>0</v>
      </c>
      <c r="D46" s="54">
        <v>1</v>
      </c>
      <c r="E46" s="54">
        <v>3</v>
      </c>
      <c r="F46" s="55">
        <f>C46*D46*E46</f>
        <v>0</v>
      </c>
      <c r="G46" s="55">
        <f>F46*(15/100)</f>
        <v>0</v>
      </c>
      <c r="H46" s="55"/>
      <c r="I46" s="55">
        <f>SUM(F46:H46)</f>
        <v>0</v>
      </c>
    </row>
    <row r="47" spans="1:9" ht="27" customHeight="1">
      <c r="A47" s="62"/>
      <c r="B47" s="93" t="s">
        <v>295</v>
      </c>
      <c r="C47" s="56">
        <v>8215</v>
      </c>
      <c r="D47" s="54">
        <v>1</v>
      </c>
      <c r="E47" s="54">
        <v>1</v>
      </c>
      <c r="F47" s="55">
        <f t="shared" ref="F47:F50" si="11">C47*D47*E47</f>
        <v>8215</v>
      </c>
      <c r="G47" s="55">
        <v>0</v>
      </c>
      <c r="H47" s="55"/>
      <c r="I47" s="55">
        <f t="shared" ref="I47:I50" si="12">SUM(F47:H47)</f>
        <v>8215</v>
      </c>
    </row>
    <row r="48" spans="1:9" ht="30" customHeight="1">
      <c r="A48" s="62"/>
      <c r="B48" s="93" t="s">
        <v>296</v>
      </c>
      <c r="C48" s="56">
        <v>1575</v>
      </c>
      <c r="D48" s="54">
        <v>1</v>
      </c>
      <c r="E48" s="54">
        <v>1</v>
      </c>
      <c r="F48" s="55">
        <f t="shared" si="11"/>
        <v>1575</v>
      </c>
      <c r="G48" s="55">
        <f t="shared" ref="G48:G50" si="13">F48*(15/100)</f>
        <v>236.25</v>
      </c>
      <c r="H48" s="55"/>
      <c r="I48" s="55">
        <f t="shared" si="12"/>
        <v>1811.25</v>
      </c>
    </row>
    <row r="49" spans="1:9" ht="13.5" customHeight="1">
      <c r="A49" s="62"/>
      <c r="B49" s="93"/>
      <c r="C49" s="56"/>
      <c r="D49" s="54"/>
      <c r="E49" s="54"/>
      <c r="F49" s="55">
        <f t="shared" si="11"/>
        <v>0</v>
      </c>
      <c r="G49" s="55">
        <f t="shared" si="13"/>
        <v>0</v>
      </c>
      <c r="H49" s="55"/>
      <c r="I49" s="55">
        <f t="shared" si="12"/>
        <v>0</v>
      </c>
    </row>
    <row r="50" spans="1:9" ht="13.5" customHeight="1">
      <c r="A50" s="62"/>
      <c r="B50" s="93"/>
      <c r="C50" s="56"/>
      <c r="D50" s="54"/>
      <c r="E50" s="54"/>
      <c r="F50" s="55">
        <f t="shared" si="11"/>
        <v>0</v>
      </c>
      <c r="G50" s="55">
        <f t="shared" si="13"/>
        <v>0</v>
      </c>
      <c r="H50" s="55"/>
      <c r="I50" s="55">
        <f t="shared" si="12"/>
        <v>0</v>
      </c>
    </row>
    <row r="51" spans="1:9" ht="13.5" customHeight="1">
      <c r="A51" s="2"/>
      <c r="B51" s="25" t="s">
        <v>70</v>
      </c>
      <c r="C51" s="53"/>
      <c r="D51" s="46"/>
      <c r="E51" s="46"/>
      <c r="F51" s="26">
        <f>SUM(F46:F50)</f>
        <v>9790</v>
      </c>
      <c r="G51" s="26">
        <f t="shared" ref="G51:I51" si="14">SUM(G46:G50)</f>
        <v>236.25</v>
      </c>
      <c r="H51" s="26">
        <f t="shared" si="14"/>
        <v>0</v>
      </c>
      <c r="I51" s="26">
        <f t="shared" si="14"/>
        <v>10026.25</v>
      </c>
    </row>
    <row r="52" spans="1:9" ht="13.5" customHeight="1">
      <c r="A52" s="43"/>
      <c r="B52" s="43"/>
      <c r="C52" s="53"/>
      <c r="D52" s="46"/>
      <c r="E52" s="46"/>
      <c r="F52" s="53"/>
      <c r="G52" s="53"/>
      <c r="H52" s="53"/>
      <c r="I52" s="53"/>
    </row>
    <row r="53" spans="1:9" ht="13.5" customHeight="1">
      <c r="A53" s="70"/>
      <c r="B53" s="71" t="s">
        <v>30</v>
      </c>
      <c r="C53" s="76"/>
      <c r="D53" s="72"/>
      <c r="E53" s="72"/>
      <c r="F53" s="72"/>
      <c r="G53" s="72"/>
      <c r="H53" s="72"/>
      <c r="I53" s="73"/>
    </row>
    <row r="54" spans="1:9" ht="13.5" customHeight="1">
      <c r="A54" s="176"/>
      <c r="B54" s="189" t="s">
        <v>297</v>
      </c>
      <c r="C54" s="177"/>
      <c r="D54" s="178"/>
      <c r="E54" s="178"/>
      <c r="F54" s="178"/>
      <c r="G54" s="178"/>
      <c r="H54" s="178"/>
      <c r="I54" s="178"/>
    </row>
    <row r="55" spans="1:9">
      <c r="A55" s="179"/>
      <c r="B55" s="180" t="s">
        <v>298</v>
      </c>
      <c r="C55" s="181">
        <v>113</v>
      </c>
      <c r="D55" s="23">
        <v>1</v>
      </c>
      <c r="E55" s="23">
        <v>3</v>
      </c>
      <c r="F55" s="24">
        <f>C55*D55*E55</f>
        <v>339</v>
      </c>
      <c r="G55" s="24">
        <v>0</v>
      </c>
      <c r="H55" s="24"/>
      <c r="I55" s="24">
        <f>SUM(F55:H55)</f>
        <v>339</v>
      </c>
    </row>
    <row r="56" spans="1:9">
      <c r="A56" s="179"/>
      <c r="B56" s="180" t="s">
        <v>299</v>
      </c>
      <c r="C56" s="181">
        <v>204</v>
      </c>
      <c r="D56" s="23">
        <v>1</v>
      </c>
      <c r="E56" s="23">
        <v>3</v>
      </c>
      <c r="F56" s="24">
        <f t="shared" ref="F56:F103" si="15">C56*D56*E56</f>
        <v>612</v>
      </c>
      <c r="G56" s="24">
        <v>0</v>
      </c>
      <c r="H56" s="24"/>
      <c r="I56" s="24">
        <f t="shared" ref="I56:I103" si="16">SUM(F56:H56)</f>
        <v>612</v>
      </c>
    </row>
    <row r="57" spans="1:9">
      <c r="A57" s="179"/>
      <c r="B57" s="180" t="s">
        <v>300</v>
      </c>
      <c r="C57" s="181">
        <v>1345</v>
      </c>
      <c r="D57" s="23">
        <v>1</v>
      </c>
      <c r="E57" s="23">
        <v>3</v>
      </c>
      <c r="F57" s="24">
        <f t="shared" si="15"/>
        <v>4035</v>
      </c>
      <c r="G57" s="24">
        <v>0</v>
      </c>
      <c r="H57" s="24"/>
      <c r="I57" s="24">
        <f t="shared" si="16"/>
        <v>4035</v>
      </c>
    </row>
    <row r="58" spans="1:9">
      <c r="A58" s="179"/>
      <c r="B58" s="180" t="s">
        <v>301</v>
      </c>
      <c r="C58" s="181">
        <v>1506</v>
      </c>
      <c r="D58" s="23">
        <v>2</v>
      </c>
      <c r="E58" s="23">
        <v>2</v>
      </c>
      <c r="F58" s="24">
        <f t="shared" si="15"/>
        <v>6024</v>
      </c>
      <c r="G58" s="24">
        <v>0</v>
      </c>
      <c r="H58" s="24"/>
      <c r="I58" s="24">
        <f t="shared" si="16"/>
        <v>6024</v>
      </c>
    </row>
    <row r="59" spans="1:9">
      <c r="A59" s="179"/>
      <c r="B59" s="182" t="s">
        <v>104</v>
      </c>
      <c r="C59" s="181">
        <v>346</v>
      </c>
      <c r="D59" s="23">
        <v>2</v>
      </c>
      <c r="E59" s="23">
        <v>2</v>
      </c>
      <c r="F59" s="24">
        <f t="shared" si="15"/>
        <v>1384</v>
      </c>
      <c r="G59" s="24">
        <v>0</v>
      </c>
      <c r="H59" s="24"/>
      <c r="I59" s="24">
        <f t="shared" si="16"/>
        <v>1384</v>
      </c>
    </row>
    <row r="60" spans="1:9">
      <c r="A60" s="179"/>
      <c r="B60" s="183" t="s">
        <v>105</v>
      </c>
      <c r="C60" s="181">
        <v>1199</v>
      </c>
      <c r="D60" s="23">
        <v>1</v>
      </c>
      <c r="E60" s="23">
        <v>2</v>
      </c>
      <c r="F60" s="24">
        <f t="shared" si="15"/>
        <v>2398</v>
      </c>
      <c r="G60" s="24">
        <v>0</v>
      </c>
      <c r="H60" s="24"/>
      <c r="I60" s="24">
        <f t="shared" si="16"/>
        <v>2398</v>
      </c>
    </row>
    <row r="61" spans="1:9" ht="14.25">
      <c r="A61" s="179"/>
      <c r="B61" s="159" t="s">
        <v>106</v>
      </c>
      <c r="C61" s="181">
        <v>52</v>
      </c>
      <c r="D61" s="23">
        <v>1</v>
      </c>
      <c r="E61" s="23">
        <v>2</v>
      </c>
      <c r="F61" s="24">
        <f t="shared" si="15"/>
        <v>104</v>
      </c>
      <c r="G61" s="24">
        <v>0</v>
      </c>
      <c r="H61" s="24"/>
      <c r="I61" s="24">
        <f t="shared" si="16"/>
        <v>104</v>
      </c>
    </row>
    <row r="62" spans="1:9">
      <c r="A62" s="179"/>
      <c r="B62" s="182" t="s">
        <v>107</v>
      </c>
      <c r="C62" s="181">
        <v>158</v>
      </c>
      <c r="D62" s="23">
        <v>1</v>
      </c>
      <c r="E62" s="23">
        <v>2</v>
      </c>
      <c r="F62" s="24">
        <f t="shared" si="15"/>
        <v>316</v>
      </c>
      <c r="G62" s="24">
        <v>0</v>
      </c>
      <c r="H62" s="24"/>
      <c r="I62" s="24">
        <f t="shared" si="16"/>
        <v>316</v>
      </c>
    </row>
    <row r="63" spans="1:9">
      <c r="A63" s="179"/>
      <c r="B63" s="183" t="s">
        <v>108</v>
      </c>
      <c r="C63" s="181">
        <v>134</v>
      </c>
      <c r="D63" s="23">
        <v>2</v>
      </c>
      <c r="E63" s="23">
        <v>2</v>
      </c>
      <c r="F63" s="24">
        <f t="shared" si="15"/>
        <v>536</v>
      </c>
      <c r="G63" s="24">
        <v>0</v>
      </c>
      <c r="H63" s="24"/>
      <c r="I63" s="24">
        <f t="shared" si="16"/>
        <v>536</v>
      </c>
    </row>
    <row r="64" spans="1:9" ht="14.25">
      <c r="A64" s="179"/>
      <c r="B64" s="159" t="s">
        <v>109</v>
      </c>
      <c r="C64" s="181">
        <v>106</v>
      </c>
      <c r="D64" s="23">
        <v>1</v>
      </c>
      <c r="E64" s="23">
        <v>2</v>
      </c>
      <c r="F64" s="24">
        <f t="shared" si="15"/>
        <v>212</v>
      </c>
      <c r="G64" s="24">
        <v>0</v>
      </c>
      <c r="H64" s="24"/>
      <c r="I64" s="24">
        <f t="shared" si="16"/>
        <v>212</v>
      </c>
    </row>
    <row r="65" spans="1:9">
      <c r="A65" s="179"/>
      <c r="B65" s="182" t="s">
        <v>110</v>
      </c>
      <c r="C65" s="181">
        <v>139</v>
      </c>
      <c r="D65" s="23">
        <v>1</v>
      </c>
      <c r="E65" s="23">
        <v>2</v>
      </c>
      <c r="F65" s="24">
        <f t="shared" si="15"/>
        <v>278</v>
      </c>
      <c r="G65" s="24">
        <v>0</v>
      </c>
      <c r="H65" s="24"/>
      <c r="I65" s="24">
        <f t="shared" si="16"/>
        <v>278</v>
      </c>
    </row>
    <row r="66" spans="1:9">
      <c r="A66" s="176"/>
      <c r="B66" s="190" t="s">
        <v>297</v>
      </c>
      <c r="C66" s="177"/>
      <c r="D66" s="178"/>
      <c r="E66" s="178"/>
      <c r="F66" s="178"/>
      <c r="G66" s="178"/>
      <c r="H66" s="178"/>
      <c r="I66" s="178"/>
    </row>
    <row r="67" spans="1:9">
      <c r="A67" s="179"/>
      <c r="B67" s="180" t="s">
        <v>302</v>
      </c>
      <c r="C67" s="181">
        <v>506</v>
      </c>
      <c r="D67" s="23">
        <v>1</v>
      </c>
      <c r="E67" s="23">
        <v>2</v>
      </c>
      <c r="F67" s="24">
        <f>C67*D67*E67</f>
        <v>1012</v>
      </c>
      <c r="G67" s="24">
        <v>0</v>
      </c>
      <c r="H67" s="24"/>
      <c r="I67" s="24">
        <f>SUM(F67:H67)</f>
        <v>1012</v>
      </c>
    </row>
    <row r="68" spans="1:9">
      <c r="A68" s="179"/>
      <c r="B68" s="184" t="s">
        <v>303</v>
      </c>
      <c r="C68" s="181">
        <v>323</v>
      </c>
      <c r="D68" s="23">
        <v>1</v>
      </c>
      <c r="E68" s="23">
        <v>2</v>
      </c>
      <c r="F68" s="24">
        <f>C68*D68*E68</f>
        <v>646</v>
      </c>
      <c r="G68" s="24">
        <v>0</v>
      </c>
      <c r="H68" s="24"/>
      <c r="I68" s="24">
        <f>SUM(F68:H68)</f>
        <v>646</v>
      </c>
    </row>
    <row r="69" spans="1:9">
      <c r="A69" s="185"/>
      <c r="B69" s="186" t="s">
        <v>304</v>
      </c>
      <c r="C69" s="187">
        <v>81</v>
      </c>
      <c r="D69" s="23">
        <v>5</v>
      </c>
      <c r="E69" s="23">
        <v>2</v>
      </c>
      <c r="F69" s="24">
        <f t="shared" ref="F69:F72" si="17">C69*D69*E69</f>
        <v>810</v>
      </c>
      <c r="G69" s="24">
        <v>0</v>
      </c>
      <c r="H69" s="24"/>
      <c r="I69" s="24">
        <f t="shared" ref="I69:I72" si="18">SUM(F69:H69)</f>
        <v>810</v>
      </c>
    </row>
    <row r="70" spans="1:9">
      <c r="A70" s="185"/>
      <c r="B70" s="186" t="s">
        <v>305</v>
      </c>
      <c r="C70" s="187">
        <v>139</v>
      </c>
      <c r="D70" s="23">
        <v>1</v>
      </c>
      <c r="E70" s="23">
        <v>2</v>
      </c>
      <c r="F70" s="24">
        <f t="shared" si="17"/>
        <v>278</v>
      </c>
      <c r="G70" s="24">
        <v>0</v>
      </c>
      <c r="H70" s="24"/>
      <c r="I70" s="24">
        <f t="shared" si="18"/>
        <v>278</v>
      </c>
    </row>
    <row r="71" spans="1:9">
      <c r="A71" s="185"/>
      <c r="B71" s="186" t="s">
        <v>115</v>
      </c>
      <c r="C71" s="187">
        <v>116</v>
      </c>
      <c r="D71" s="23">
        <v>1</v>
      </c>
      <c r="E71" s="23">
        <v>2</v>
      </c>
      <c r="F71" s="24">
        <f t="shared" si="17"/>
        <v>232</v>
      </c>
      <c r="G71" s="24">
        <v>0</v>
      </c>
      <c r="H71" s="24"/>
      <c r="I71" s="24">
        <f t="shared" si="18"/>
        <v>232</v>
      </c>
    </row>
    <row r="72" spans="1:9">
      <c r="A72" s="185"/>
      <c r="B72" s="186" t="s">
        <v>306</v>
      </c>
      <c r="C72" s="187">
        <v>1332</v>
      </c>
      <c r="D72" s="23">
        <v>1</v>
      </c>
      <c r="E72" s="23">
        <v>2</v>
      </c>
      <c r="F72" s="24">
        <f t="shared" si="17"/>
        <v>2664</v>
      </c>
      <c r="G72" s="24">
        <v>0</v>
      </c>
      <c r="H72" s="24"/>
      <c r="I72" s="24">
        <f t="shared" si="18"/>
        <v>2664</v>
      </c>
    </row>
    <row r="73" spans="1:9">
      <c r="A73" s="176"/>
      <c r="B73" s="190" t="s">
        <v>307</v>
      </c>
      <c r="C73" s="177"/>
      <c r="D73" s="178"/>
      <c r="E73" s="178"/>
      <c r="F73" s="178"/>
      <c r="G73" s="178"/>
      <c r="H73" s="178"/>
      <c r="I73" s="178"/>
    </row>
    <row r="74" spans="1:9" ht="14.25">
      <c r="A74" s="179"/>
      <c r="B74" s="160" t="s">
        <v>308</v>
      </c>
      <c r="C74" s="181">
        <v>346</v>
      </c>
      <c r="D74" s="23">
        <v>4</v>
      </c>
      <c r="E74" s="23">
        <v>2</v>
      </c>
      <c r="F74" s="24">
        <f t="shared" si="15"/>
        <v>2768</v>
      </c>
      <c r="G74" s="24">
        <v>0</v>
      </c>
      <c r="H74" s="24"/>
      <c r="I74" s="24">
        <f t="shared" si="16"/>
        <v>2768</v>
      </c>
    </row>
    <row r="75" spans="1:9">
      <c r="A75" s="179"/>
      <c r="B75" s="161" t="s">
        <v>118</v>
      </c>
      <c r="C75" s="181">
        <v>346</v>
      </c>
      <c r="D75" s="23">
        <v>4</v>
      </c>
      <c r="E75" s="23">
        <v>2</v>
      </c>
      <c r="F75" s="24">
        <f t="shared" si="15"/>
        <v>2768</v>
      </c>
      <c r="G75" s="24">
        <v>0</v>
      </c>
      <c r="H75" s="24"/>
      <c r="I75" s="24">
        <f t="shared" si="16"/>
        <v>2768</v>
      </c>
    </row>
    <row r="76" spans="1:9">
      <c r="A76" s="179"/>
      <c r="B76" s="186" t="s">
        <v>309</v>
      </c>
      <c r="C76" s="181">
        <v>208</v>
      </c>
      <c r="D76" s="23">
        <v>4</v>
      </c>
      <c r="E76" s="23">
        <v>2</v>
      </c>
      <c r="F76" s="24">
        <f t="shared" si="15"/>
        <v>1664</v>
      </c>
      <c r="G76" s="24">
        <v>0</v>
      </c>
      <c r="H76" s="24"/>
      <c r="I76" s="24">
        <f t="shared" si="16"/>
        <v>1664</v>
      </c>
    </row>
    <row r="77" spans="1:9">
      <c r="A77" s="179"/>
      <c r="B77" s="188" t="s">
        <v>120</v>
      </c>
      <c r="C77" s="181">
        <v>161</v>
      </c>
      <c r="D77" s="23">
        <v>4</v>
      </c>
      <c r="E77" s="23">
        <v>2</v>
      </c>
      <c r="F77" s="24">
        <f t="shared" si="15"/>
        <v>1288</v>
      </c>
      <c r="G77" s="24">
        <v>0</v>
      </c>
      <c r="H77" s="24"/>
      <c r="I77" s="24">
        <f t="shared" si="16"/>
        <v>1288</v>
      </c>
    </row>
    <row r="78" spans="1:9" ht="14.25">
      <c r="A78" s="179"/>
      <c r="B78" s="159" t="s">
        <v>121</v>
      </c>
      <c r="C78" s="181">
        <v>56</v>
      </c>
      <c r="D78" s="23">
        <v>20</v>
      </c>
      <c r="E78" s="23">
        <v>2</v>
      </c>
      <c r="F78" s="24">
        <f t="shared" si="15"/>
        <v>2240</v>
      </c>
      <c r="G78" s="24">
        <v>0</v>
      </c>
      <c r="H78" s="24"/>
      <c r="I78" s="24">
        <f t="shared" si="16"/>
        <v>2240</v>
      </c>
    </row>
    <row r="79" spans="1:9">
      <c r="A79" s="179"/>
      <c r="B79" s="186" t="s">
        <v>122</v>
      </c>
      <c r="C79" s="181">
        <v>323</v>
      </c>
      <c r="D79" s="23">
        <v>1</v>
      </c>
      <c r="E79" s="23">
        <v>2</v>
      </c>
      <c r="F79" s="24">
        <f t="shared" si="15"/>
        <v>646</v>
      </c>
      <c r="G79" s="24">
        <v>0</v>
      </c>
      <c r="H79" s="24"/>
      <c r="I79" s="24">
        <f t="shared" si="16"/>
        <v>646</v>
      </c>
    </row>
    <row r="80" spans="1:9">
      <c r="A80" s="179"/>
      <c r="B80" s="188" t="s">
        <v>123</v>
      </c>
      <c r="C80" s="181">
        <v>263</v>
      </c>
      <c r="D80" s="23">
        <v>1</v>
      </c>
      <c r="E80" s="23">
        <v>2</v>
      </c>
      <c r="F80" s="24">
        <f t="shared" si="15"/>
        <v>526</v>
      </c>
      <c r="G80" s="24">
        <v>0</v>
      </c>
      <c r="H80" s="24"/>
      <c r="I80" s="24">
        <f t="shared" si="16"/>
        <v>526</v>
      </c>
    </row>
    <row r="81" spans="1:9">
      <c r="A81" s="176"/>
      <c r="B81" s="190" t="s">
        <v>310</v>
      </c>
      <c r="C81" s="177"/>
      <c r="D81" s="178"/>
      <c r="E81" s="178"/>
      <c r="F81" s="178"/>
      <c r="G81" s="178"/>
      <c r="H81" s="178"/>
      <c r="I81" s="178"/>
    </row>
    <row r="82" spans="1:9">
      <c r="A82" s="179"/>
      <c r="B82" s="182" t="s">
        <v>311</v>
      </c>
      <c r="C82" s="181">
        <v>1419</v>
      </c>
      <c r="D82" s="23">
        <v>1</v>
      </c>
      <c r="E82" s="23">
        <v>2</v>
      </c>
      <c r="F82" s="24">
        <f t="shared" si="15"/>
        <v>2838</v>
      </c>
      <c r="G82" s="24">
        <v>0</v>
      </c>
      <c r="H82" s="24"/>
      <c r="I82" s="24">
        <f t="shared" si="16"/>
        <v>2838</v>
      </c>
    </row>
    <row r="83" spans="1:9" ht="14.25">
      <c r="A83" s="179"/>
      <c r="B83" s="159" t="s">
        <v>125</v>
      </c>
      <c r="C83" s="181">
        <v>142</v>
      </c>
      <c r="D83" s="23">
        <v>0</v>
      </c>
      <c r="E83" s="23">
        <v>0</v>
      </c>
      <c r="F83" s="24">
        <f t="shared" si="15"/>
        <v>0</v>
      </c>
      <c r="G83" s="24">
        <v>0</v>
      </c>
      <c r="H83" s="24"/>
      <c r="I83" s="24">
        <f t="shared" si="16"/>
        <v>0</v>
      </c>
    </row>
    <row r="84" spans="1:9">
      <c r="A84" s="179"/>
      <c r="B84" s="186" t="s">
        <v>126</v>
      </c>
      <c r="C84" s="181">
        <v>27</v>
      </c>
      <c r="D84" s="23">
        <v>10</v>
      </c>
      <c r="E84" s="23">
        <v>2</v>
      </c>
      <c r="F84" s="24">
        <f t="shared" si="15"/>
        <v>540</v>
      </c>
      <c r="G84" s="24">
        <v>0</v>
      </c>
      <c r="H84" s="24"/>
      <c r="I84" s="24">
        <f t="shared" si="16"/>
        <v>540</v>
      </c>
    </row>
    <row r="85" spans="1:9">
      <c r="A85" s="176"/>
      <c r="B85" s="190" t="s">
        <v>312</v>
      </c>
      <c r="C85" s="177"/>
      <c r="D85" s="178"/>
      <c r="E85" s="178"/>
      <c r="F85" s="178"/>
      <c r="G85" s="178"/>
      <c r="H85" s="178"/>
      <c r="I85" s="178"/>
    </row>
    <row r="86" spans="1:9">
      <c r="A86" s="179"/>
      <c r="B86" s="182" t="s">
        <v>313</v>
      </c>
      <c r="C86" s="181">
        <v>101</v>
      </c>
      <c r="D86" s="23">
        <v>4</v>
      </c>
      <c r="E86" s="23">
        <v>2</v>
      </c>
      <c r="F86" s="24">
        <f t="shared" ref="F86:F91" si="19">C86*D86*E86</f>
        <v>808</v>
      </c>
      <c r="G86" s="24">
        <v>0</v>
      </c>
      <c r="H86" s="24"/>
      <c r="I86" s="24">
        <f t="shared" ref="I86:I91" si="20">SUM(F86:H86)</f>
        <v>808</v>
      </c>
    </row>
    <row r="87" spans="1:9">
      <c r="A87" s="179"/>
      <c r="B87" s="183" t="s">
        <v>128</v>
      </c>
      <c r="C87" s="181">
        <v>101</v>
      </c>
      <c r="D87" s="23">
        <v>8</v>
      </c>
      <c r="E87" s="23">
        <v>2</v>
      </c>
      <c r="F87" s="24">
        <f t="shared" si="19"/>
        <v>1616</v>
      </c>
      <c r="G87" s="24">
        <v>0</v>
      </c>
      <c r="H87" s="24"/>
      <c r="I87" s="24">
        <f t="shared" si="20"/>
        <v>1616</v>
      </c>
    </row>
    <row r="88" spans="1:9">
      <c r="A88" s="179"/>
      <c r="B88" s="183" t="s">
        <v>129</v>
      </c>
      <c r="C88" s="181">
        <v>126</v>
      </c>
      <c r="D88" s="23">
        <v>2</v>
      </c>
      <c r="E88" s="23">
        <v>2</v>
      </c>
      <c r="F88" s="24">
        <f t="shared" si="19"/>
        <v>504</v>
      </c>
      <c r="G88" s="24">
        <v>0</v>
      </c>
      <c r="H88" s="24"/>
      <c r="I88" s="24">
        <f t="shared" si="20"/>
        <v>504</v>
      </c>
    </row>
    <row r="89" spans="1:9" ht="14.25">
      <c r="A89" s="179"/>
      <c r="B89" s="159" t="s">
        <v>130</v>
      </c>
      <c r="C89" s="181">
        <v>126</v>
      </c>
      <c r="D89" s="23">
        <v>1</v>
      </c>
      <c r="E89" s="23">
        <v>2</v>
      </c>
      <c r="F89" s="24">
        <f t="shared" si="19"/>
        <v>252</v>
      </c>
      <c r="G89" s="24">
        <v>0</v>
      </c>
      <c r="H89" s="24"/>
      <c r="I89" s="24">
        <f t="shared" si="20"/>
        <v>252</v>
      </c>
    </row>
    <row r="90" spans="1:9">
      <c r="A90" s="179"/>
      <c r="B90" s="182" t="s">
        <v>131</v>
      </c>
      <c r="C90" s="181">
        <v>126</v>
      </c>
      <c r="D90" s="23">
        <v>1</v>
      </c>
      <c r="E90" s="23">
        <v>2</v>
      </c>
      <c r="F90" s="24">
        <f t="shared" si="19"/>
        <v>252</v>
      </c>
      <c r="G90" s="24">
        <v>0</v>
      </c>
      <c r="H90" s="24"/>
      <c r="I90" s="24">
        <f t="shared" si="20"/>
        <v>252</v>
      </c>
    </row>
    <row r="91" spans="1:9">
      <c r="A91" s="179"/>
      <c r="B91" s="183" t="s">
        <v>132</v>
      </c>
      <c r="C91" s="181">
        <v>43</v>
      </c>
      <c r="D91" s="23">
        <v>16</v>
      </c>
      <c r="E91" s="23">
        <v>2</v>
      </c>
      <c r="F91" s="24">
        <f t="shared" si="19"/>
        <v>1376</v>
      </c>
      <c r="G91" s="24">
        <v>0</v>
      </c>
      <c r="H91" s="24"/>
      <c r="I91" s="24">
        <f t="shared" si="20"/>
        <v>1376</v>
      </c>
    </row>
    <row r="92" spans="1:9">
      <c r="A92" s="176"/>
      <c r="B92" s="190" t="s">
        <v>314</v>
      </c>
      <c r="C92" s="177"/>
      <c r="D92" s="178"/>
      <c r="E92" s="178"/>
      <c r="F92" s="178"/>
      <c r="G92" s="178"/>
      <c r="H92" s="178"/>
      <c r="I92" s="178"/>
    </row>
    <row r="93" spans="1:9">
      <c r="A93" s="179"/>
      <c r="B93" s="182" t="s">
        <v>315</v>
      </c>
      <c r="C93" s="181">
        <v>630</v>
      </c>
      <c r="D93" s="23">
        <v>1</v>
      </c>
      <c r="E93" s="23">
        <v>1</v>
      </c>
      <c r="F93" s="24">
        <f t="shared" ref="F93" si="21">C93*D93*E93</f>
        <v>630</v>
      </c>
      <c r="G93" s="24">
        <v>0</v>
      </c>
      <c r="H93" s="24"/>
      <c r="I93" s="24">
        <f t="shared" ref="I93" si="22">SUM(F93:H93)</f>
        <v>630</v>
      </c>
    </row>
    <row r="94" spans="1:9">
      <c r="A94" s="176"/>
      <c r="B94" s="190" t="s">
        <v>316</v>
      </c>
      <c r="C94" s="177"/>
      <c r="D94" s="178"/>
      <c r="E94" s="178"/>
      <c r="F94" s="178"/>
      <c r="G94" s="178"/>
      <c r="H94" s="178"/>
      <c r="I94" s="178"/>
    </row>
    <row r="95" spans="1:9" ht="76.5">
      <c r="A95" s="107"/>
      <c r="B95" s="157" t="s">
        <v>317</v>
      </c>
      <c r="C95" s="56">
        <v>2800</v>
      </c>
      <c r="D95" s="54">
        <v>1</v>
      </c>
      <c r="E95" s="54">
        <v>1</v>
      </c>
      <c r="F95" s="55">
        <f t="shared" ref="F95:F102" si="23">C95*D95*E95</f>
        <v>2800</v>
      </c>
      <c r="G95" s="55">
        <v>0</v>
      </c>
      <c r="H95" s="55"/>
      <c r="I95" s="55">
        <f t="shared" ref="I95:I102" si="24">SUM(F95:H95)</f>
        <v>2800</v>
      </c>
    </row>
    <row r="96" spans="1:9">
      <c r="A96" s="107"/>
      <c r="B96" s="158" t="s">
        <v>135</v>
      </c>
      <c r="C96" s="56">
        <v>400</v>
      </c>
      <c r="D96" s="54">
        <v>1</v>
      </c>
      <c r="E96" s="54">
        <v>1</v>
      </c>
      <c r="F96" s="55">
        <f t="shared" si="23"/>
        <v>400</v>
      </c>
      <c r="G96" s="55">
        <v>0</v>
      </c>
      <c r="H96" s="55"/>
      <c r="I96" s="55">
        <f t="shared" si="24"/>
        <v>400</v>
      </c>
    </row>
    <row r="97" spans="1:9">
      <c r="A97" s="107"/>
      <c r="B97" s="158" t="s">
        <v>136</v>
      </c>
      <c r="C97" s="56">
        <v>0</v>
      </c>
      <c r="D97" s="54">
        <v>1</v>
      </c>
      <c r="E97" s="54">
        <v>4</v>
      </c>
      <c r="F97" s="55">
        <f t="shared" si="23"/>
        <v>0</v>
      </c>
      <c r="G97" s="55">
        <v>0</v>
      </c>
      <c r="H97" s="55"/>
      <c r="I97" s="55">
        <f t="shared" si="24"/>
        <v>0</v>
      </c>
    </row>
    <row r="98" spans="1:9">
      <c r="A98" s="107"/>
      <c r="B98" s="158" t="s">
        <v>318</v>
      </c>
      <c r="C98" s="56">
        <v>910</v>
      </c>
      <c r="D98" s="54">
        <v>2</v>
      </c>
      <c r="E98" s="54">
        <v>1</v>
      </c>
      <c r="F98" s="55">
        <f t="shared" si="23"/>
        <v>1820</v>
      </c>
      <c r="G98" s="55">
        <v>0</v>
      </c>
      <c r="H98" s="55"/>
      <c r="I98" s="55">
        <f t="shared" si="24"/>
        <v>1820</v>
      </c>
    </row>
    <row r="99" spans="1:9">
      <c r="A99" s="107"/>
      <c r="B99" s="158" t="s">
        <v>319</v>
      </c>
      <c r="C99" s="56">
        <v>0</v>
      </c>
      <c r="D99" s="54">
        <v>1</v>
      </c>
      <c r="E99" s="54">
        <v>1</v>
      </c>
      <c r="F99" s="55">
        <f t="shared" si="23"/>
        <v>0</v>
      </c>
      <c r="G99" s="55">
        <v>0</v>
      </c>
      <c r="H99" s="55"/>
      <c r="I99" s="55">
        <f t="shared" si="24"/>
        <v>0</v>
      </c>
    </row>
    <row r="100" spans="1:9">
      <c r="A100" s="107"/>
      <c r="B100" s="158" t="s">
        <v>320</v>
      </c>
      <c r="C100" s="56">
        <v>199</v>
      </c>
      <c r="D100" s="54">
        <v>1</v>
      </c>
      <c r="E100" s="54">
        <v>2</v>
      </c>
      <c r="F100" s="55">
        <f t="shared" si="23"/>
        <v>398</v>
      </c>
      <c r="G100" s="55">
        <v>0</v>
      </c>
      <c r="H100" s="55"/>
      <c r="I100" s="55">
        <f t="shared" si="24"/>
        <v>398</v>
      </c>
    </row>
    <row r="101" spans="1:9">
      <c r="A101" s="107"/>
      <c r="B101" s="162" t="s">
        <v>132</v>
      </c>
      <c r="C101" s="56">
        <v>110</v>
      </c>
      <c r="D101" s="54">
        <v>2</v>
      </c>
      <c r="E101" s="54">
        <v>4</v>
      </c>
      <c r="F101" s="55">
        <f t="shared" si="23"/>
        <v>880</v>
      </c>
      <c r="G101" s="55">
        <v>0</v>
      </c>
      <c r="H101" s="55"/>
      <c r="I101" s="55">
        <f t="shared" si="24"/>
        <v>880</v>
      </c>
    </row>
    <row r="102" spans="1:9" ht="12.75">
      <c r="A102" s="107"/>
      <c r="B102" s="156"/>
      <c r="C102" s="56"/>
      <c r="D102" s="54"/>
      <c r="E102" s="54"/>
      <c r="F102" s="55">
        <f t="shared" si="23"/>
        <v>0</v>
      </c>
      <c r="G102" s="55">
        <v>0</v>
      </c>
      <c r="H102" s="55"/>
      <c r="I102" s="55">
        <f t="shared" si="24"/>
        <v>0</v>
      </c>
    </row>
    <row r="103" spans="1:9" ht="12.75">
      <c r="A103" s="107"/>
      <c r="B103" s="108"/>
      <c r="C103" s="56">
        <v>0</v>
      </c>
      <c r="D103" s="54">
        <v>0</v>
      </c>
      <c r="E103" s="54">
        <v>0</v>
      </c>
      <c r="F103" s="55">
        <f t="shared" si="15"/>
        <v>0</v>
      </c>
      <c r="G103" s="55">
        <v>0</v>
      </c>
      <c r="H103" s="55"/>
      <c r="I103" s="55">
        <f t="shared" si="16"/>
        <v>0</v>
      </c>
    </row>
    <row r="104" spans="1:9" ht="13.5" customHeight="1">
      <c r="A104" s="2"/>
      <c r="B104" s="27" t="s">
        <v>70</v>
      </c>
      <c r="C104" s="53"/>
      <c r="D104" s="46"/>
      <c r="E104" s="46"/>
      <c r="F104" s="29">
        <f>SUM(F55:F103)</f>
        <v>48894</v>
      </c>
      <c r="G104" s="29">
        <f>SUM(G55:G103)</f>
        <v>0</v>
      </c>
      <c r="H104" s="29">
        <f>SUM(H55:H103)</f>
        <v>0</v>
      </c>
      <c r="I104" s="29">
        <f>SUM(I55:I103)</f>
        <v>48894</v>
      </c>
    </row>
    <row r="105" spans="1:9" ht="13.5" customHeight="1">
      <c r="A105" s="43"/>
      <c r="B105" s="43"/>
      <c r="C105" s="53"/>
      <c r="D105" s="46"/>
      <c r="E105" s="46"/>
      <c r="F105" s="53"/>
      <c r="G105" s="53"/>
      <c r="H105" s="53"/>
      <c r="I105" s="53"/>
    </row>
    <row r="106" spans="1:9" ht="13.5" customHeight="1">
      <c r="A106" s="70"/>
      <c r="B106" s="78" t="s">
        <v>31</v>
      </c>
      <c r="C106" s="79"/>
      <c r="D106" s="80"/>
      <c r="E106" s="80"/>
      <c r="F106" s="80"/>
      <c r="G106" s="80"/>
      <c r="H106" s="80"/>
      <c r="I106" s="81"/>
    </row>
    <row r="107" spans="1:9" ht="13.5" customHeight="1">
      <c r="A107" s="77"/>
      <c r="B107" s="165"/>
      <c r="C107" s="67">
        <v>0</v>
      </c>
      <c r="D107" s="68">
        <v>0</v>
      </c>
      <c r="E107" s="68">
        <v>0</v>
      </c>
      <c r="F107" s="69">
        <f>C107*D107*E107</f>
        <v>0</v>
      </c>
      <c r="G107" s="69"/>
      <c r="H107" s="69"/>
      <c r="I107" s="69">
        <f>SUM(F107:H107)</f>
        <v>0</v>
      </c>
    </row>
    <row r="108" spans="1:9" ht="13.5" customHeight="1">
      <c r="A108" s="2"/>
      <c r="B108" s="31" t="s">
        <v>70</v>
      </c>
      <c r="C108" s="53"/>
      <c r="D108" s="46"/>
      <c r="E108" s="46"/>
      <c r="F108" s="32">
        <f>SUM(F107:F107)</f>
        <v>0</v>
      </c>
      <c r="G108" s="32">
        <f>SUM(G107:G107)</f>
        <v>0</v>
      </c>
      <c r="H108" s="32">
        <f>SUM(H107:H107)</f>
        <v>0</v>
      </c>
      <c r="I108" s="32">
        <f>SUM(I107:I107)</f>
        <v>0</v>
      </c>
    </row>
    <row r="109" spans="1:9" ht="13.5" customHeight="1">
      <c r="A109" s="43"/>
      <c r="B109" s="43"/>
      <c r="C109" s="53"/>
      <c r="D109" s="46"/>
      <c r="E109" s="46"/>
      <c r="F109" s="53"/>
      <c r="G109" s="53"/>
      <c r="H109" s="53"/>
      <c r="I109" s="53"/>
    </row>
    <row r="110" spans="1:9" ht="13.5" customHeight="1">
      <c r="A110" s="70"/>
      <c r="B110" s="78" t="s">
        <v>32</v>
      </c>
      <c r="C110" s="79"/>
      <c r="D110" s="80"/>
      <c r="E110" s="80"/>
      <c r="F110" s="80"/>
      <c r="G110" s="80"/>
      <c r="H110" s="80"/>
      <c r="I110" s="81"/>
    </row>
    <row r="111" spans="1:9" ht="13.5" customHeight="1">
      <c r="A111" s="77"/>
      <c r="B111" s="165"/>
      <c r="C111" s="67">
        <v>0</v>
      </c>
      <c r="D111" s="68">
        <v>0</v>
      </c>
      <c r="E111" s="68">
        <v>0</v>
      </c>
      <c r="F111" s="69">
        <f>C111*D111*E111</f>
        <v>0</v>
      </c>
      <c r="G111" s="69"/>
      <c r="H111" s="69"/>
      <c r="I111" s="69">
        <f>SUM(F111:H111)</f>
        <v>0</v>
      </c>
    </row>
    <row r="112" spans="1:9" ht="13.5" customHeight="1">
      <c r="A112" s="2"/>
      <c r="B112" s="31" t="s">
        <v>70</v>
      </c>
      <c r="C112" s="53"/>
      <c r="D112" s="46"/>
      <c r="E112" s="46"/>
      <c r="F112" s="32">
        <f>SUM(F111:F111)</f>
        <v>0</v>
      </c>
      <c r="G112" s="32">
        <f>SUM(G111:G111)</f>
        <v>0</v>
      </c>
      <c r="H112" s="32">
        <f>SUM(H111:H111)</f>
        <v>0</v>
      </c>
      <c r="I112" s="32">
        <f>SUM(I111:I111)</f>
        <v>0</v>
      </c>
    </row>
    <row r="113" spans="1:9" ht="13.5" customHeight="1">
      <c r="A113" s="82"/>
      <c r="B113" s="83"/>
      <c r="C113" s="83"/>
      <c r="D113" s="84"/>
      <c r="E113" s="84"/>
      <c r="F113" s="85"/>
      <c r="G113" s="85"/>
      <c r="H113" s="85"/>
      <c r="I113" s="85"/>
    </row>
    <row r="114" spans="1:9" ht="13.5" customHeight="1">
      <c r="A114" s="70"/>
      <c r="B114" s="78" t="s">
        <v>33</v>
      </c>
      <c r="C114" s="79"/>
      <c r="D114" s="80"/>
      <c r="E114" s="80"/>
      <c r="F114" s="80"/>
      <c r="G114" s="80"/>
      <c r="H114" s="80"/>
      <c r="I114" s="81"/>
    </row>
    <row r="115" spans="1:9">
      <c r="A115" s="77"/>
      <c r="B115" s="165"/>
      <c r="C115" s="67">
        <v>0</v>
      </c>
      <c r="D115" s="68">
        <v>0</v>
      </c>
      <c r="E115" s="68">
        <v>0</v>
      </c>
      <c r="F115" s="69">
        <f t="shared" ref="F115" si="25">C115*D115*E115</f>
        <v>0</v>
      </c>
      <c r="G115" s="69"/>
      <c r="H115" s="69"/>
      <c r="I115" s="69">
        <f t="shared" ref="I115" si="26">SUM(F115:H115)</f>
        <v>0</v>
      </c>
    </row>
    <row r="116" spans="1:9" ht="13.5" customHeight="1">
      <c r="A116" s="2"/>
      <c r="B116" s="31" t="s">
        <v>70</v>
      </c>
      <c r="C116" s="53"/>
      <c r="D116" s="46"/>
      <c r="E116" s="46"/>
      <c r="F116" s="32">
        <f>SUM(F115:F115)</f>
        <v>0</v>
      </c>
      <c r="G116" s="32">
        <f>SUM(G115:G115)</f>
        <v>0</v>
      </c>
      <c r="H116" s="32">
        <f>SUM(H115:H115)</f>
        <v>0</v>
      </c>
      <c r="I116" s="32">
        <f>SUM(I115:I115)</f>
        <v>0</v>
      </c>
    </row>
    <row r="117" spans="1:9" ht="13.5" customHeight="1">
      <c r="A117" s="43"/>
      <c r="B117" s="53"/>
      <c r="C117" s="53"/>
      <c r="D117" s="46"/>
      <c r="E117" s="46"/>
      <c r="F117" s="58"/>
      <c r="G117" s="58"/>
      <c r="H117" s="58"/>
      <c r="I117" s="58"/>
    </row>
    <row r="118" spans="1:9" ht="13.5" customHeight="1">
      <c r="A118" s="30"/>
      <c r="B118" s="133" t="s">
        <v>34</v>
      </c>
      <c r="C118" s="134"/>
      <c r="D118" s="135"/>
      <c r="E118" s="135"/>
      <c r="F118" s="135"/>
      <c r="G118" s="135"/>
      <c r="H118" s="135"/>
      <c r="I118" s="135"/>
    </row>
    <row r="119" spans="1:9">
      <c r="A119" s="63"/>
      <c r="B119" s="167"/>
      <c r="C119" s="56">
        <v>0</v>
      </c>
      <c r="D119" s="54">
        <v>0</v>
      </c>
      <c r="E119" s="54">
        <v>0</v>
      </c>
      <c r="F119" s="55">
        <f>C119*D119*E119</f>
        <v>0</v>
      </c>
      <c r="G119" s="55">
        <f>F119*15%</f>
        <v>0</v>
      </c>
      <c r="H119" s="55"/>
      <c r="I119" s="55">
        <f>SUM(F119:H119)</f>
        <v>0</v>
      </c>
    </row>
    <row r="120" spans="1:9" ht="13.5" customHeight="1">
      <c r="A120" s="2"/>
      <c r="B120" s="31" t="s">
        <v>70</v>
      </c>
      <c r="C120" s="53"/>
      <c r="D120" s="46"/>
      <c r="E120" s="46"/>
      <c r="F120" s="32">
        <f>SUM(F119:F119)</f>
        <v>0</v>
      </c>
      <c r="G120" s="32">
        <f>SUM(G119:G119)</f>
        <v>0</v>
      </c>
      <c r="H120" s="32">
        <f>SUM(H119:H119)</f>
        <v>0</v>
      </c>
      <c r="I120" s="32">
        <f>SUM(I119:I119)</f>
        <v>0</v>
      </c>
    </row>
    <row r="121" spans="1:9" ht="13.5" customHeight="1">
      <c r="A121" s="82"/>
      <c r="B121" s="83"/>
      <c r="C121" s="83"/>
      <c r="D121" s="84"/>
      <c r="E121" s="84"/>
      <c r="F121" s="85"/>
      <c r="G121" s="85"/>
      <c r="H121" s="85"/>
      <c r="I121" s="85"/>
    </row>
    <row r="122" spans="1:9" ht="13.5" customHeight="1">
      <c r="A122" s="70"/>
      <c r="B122" s="71" t="s">
        <v>35</v>
      </c>
      <c r="C122" s="76"/>
      <c r="D122" s="72"/>
      <c r="E122" s="72"/>
      <c r="F122" s="72"/>
      <c r="G122" s="72"/>
      <c r="H122" s="72"/>
      <c r="I122" s="73"/>
    </row>
    <row r="123" spans="1:9" ht="48">
      <c r="A123" s="62"/>
      <c r="B123" s="66" t="s">
        <v>321</v>
      </c>
      <c r="C123" s="67">
        <v>110</v>
      </c>
      <c r="D123" s="68">
        <v>105</v>
      </c>
      <c r="E123" s="68">
        <v>1</v>
      </c>
      <c r="F123" s="69">
        <f>C123*D123*E123</f>
        <v>11550</v>
      </c>
      <c r="G123" s="69"/>
      <c r="H123" s="69"/>
      <c r="I123" s="69">
        <f>SUM(F123:H123)</f>
        <v>11550</v>
      </c>
    </row>
    <row r="124" spans="1:9" ht="48">
      <c r="A124" s="62"/>
      <c r="B124" s="66" t="s">
        <v>322</v>
      </c>
      <c r="C124" s="67">
        <v>89</v>
      </c>
      <c r="D124" s="68">
        <v>105</v>
      </c>
      <c r="E124" s="68">
        <v>0</v>
      </c>
      <c r="F124" s="69">
        <f t="shared" ref="F124:F129" si="27">C124*D124*E124</f>
        <v>0</v>
      </c>
      <c r="G124" s="69"/>
      <c r="H124" s="69"/>
      <c r="I124" s="69">
        <f t="shared" ref="I124:I129" si="28">SUM(F124:H124)</f>
        <v>0</v>
      </c>
    </row>
    <row r="125" spans="1:9" s="307" customFormat="1" ht="12.75">
      <c r="A125" s="328"/>
      <c r="B125" s="269" t="s">
        <v>155</v>
      </c>
      <c r="C125" s="254">
        <v>12</v>
      </c>
      <c r="D125" s="255">
        <v>105</v>
      </c>
      <c r="E125" s="255">
        <v>1</v>
      </c>
      <c r="F125" s="256">
        <f>C125*D125*E125</f>
        <v>1260</v>
      </c>
      <c r="G125" s="256"/>
      <c r="H125" s="256"/>
      <c r="I125" s="256">
        <f>SUM(F125:H125)</f>
        <v>1260</v>
      </c>
    </row>
    <row r="126" spans="1:9" s="307" customFormat="1" ht="12.75">
      <c r="A126" s="328"/>
      <c r="B126" s="339" t="s">
        <v>156</v>
      </c>
      <c r="C126" s="340">
        <v>1800</v>
      </c>
      <c r="D126" s="255">
        <v>1</v>
      </c>
      <c r="E126" s="255">
        <v>1</v>
      </c>
      <c r="F126" s="256">
        <f t="shared" ref="F126:F128" si="29">C126*D126*E126</f>
        <v>1800</v>
      </c>
      <c r="G126" s="256"/>
      <c r="H126" s="256"/>
      <c r="I126" s="256">
        <f t="shared" ref="I126:I128" si="30">SUM(F126:H126)</f>
        <v>1800</v>
      </c>
    </row>
    <row r="127" spans="1:9" s="307" customFormat="1" ht="12.75">
      <c r="A127" s="328"/>
      <c r="B127" s="341" t="s">
        <v>157</v>
      </c>
      <c r="C127" s="342">
        <v>2300</v>
      </c>
      <c r="D127" s="255">
        <v>1</v>
      </c>
      <c r="E127" s="255">
        <v>1</v>
      </c>
      <c r="F127" s="256">
        <f t="shared" si="29"/>
        <v>2300</v>
      </c>
      <c r="G127" s="256"/>
      <c r="H127" s="256"/>
      <c r="I127" s="256">
        <f t="shared" si="30"/>
        <v>2300</v>
      </c>
    </row>
    <row r="128" spans="1:9" s="307" customFormat="1" ht="12.75">
      <c r="A128" s="328"/>
      <c r="B128" s="341" t="s">
        <v>158</v>
      </c>
      <c r="C128" s="342">
        <v>890</v>
      </c>
      <c r="D128" s="255">
        <v>1</v>
      </c>
      <c r="E128" s="255">
        <v>1</v>
      </c>
      <c r="F128" s="256">
        <f t="shared" si="29"/>
        <v>890</v>
      </c>
      <c r="G128" s="256"/>
      <c r="H128" s="256"/>
      <c r="I128" s="256">
        <f t="shared" si="30"/>
        <v>890</v>
      </c>
    </row>
    <row r="129" spans="1:9" ht="48">
      <c r="A129" s="62"/>
      <c r="B129" s="66" t="s">
        <v>323</v>
      </c>
      <c r="C129" s="67">
        <v>0</v>
      </c>
      <c r="D129" s="68">
        <v>105</v>
      </c>
      <c r="E129" s="68">
        <v>1</v>
      </c>
      <c r="F129" s="69">
        <f t="shared" si="27"/>
        <v>0</v>
      </c>
      <c r="G129" s="69"/>
      <c r="H129" s="69"/>
      <c r="I129" s="69">
        <f t="shared" si="28"/>
        <v>0</v>
      </c>
    </row>
    <row r="130" spans="1:9" ht="30.75">
      <c r="A130" s="62"/>
      <c r="B130" s="167" t="s">
        <v>324</v>
      </c>
      <c r="C130" s="56">
        <v>5500</v>
      </c>
      <c r="D130" s="54">
        <v>1</v>
      </c>
      <c r="E130" s="54">
        <v>1</v>
      </c>
      <c r="F130" s="69">
        <f>C130*D130*E130</f>
        <v>5500</v>
      </c>
      <c r="G130" s="69"/>
      <c r="H130" s="69"/>
      <c r="I130" s="69">
        <f>SUM(F130:H130)</f>
        <v>5500</v>
      </c>
    </row>
    <row r="131" spans="1:9">
      <c r="A131" s="62"/>
      <c r="B131" s="167" t="s">
        <v>325</v>
      </c>
      <c r="C131" s="56">
        <v>85</v>
      </c>
      <c r="D131" s="54">
        <v>105</v>
      </c>
      <c r="E131" s="54">
        <v>1</v>
      </c>
      <c r="F131" s="69">
        <f>C131*D131*E131</f>
        <v>8925</v>
      </c>
      <c r="G131" s="69"/>
      <c r="H131" s="69"/>
      <c r="I131" s="69">
        <f>SUM(F131:H131)</f>
        <v>8925</v>
      </c>
    </row>
    <row r="132" spans="1:9">
      <c r="A132" s="62"/>
      <c r="B132" s="167" t="s">
        <v>326</v>
      </c>
      <c r="C132" s="56">
        <v>72</v>
      </c>
      <c r="D132" s="54">
        <v>105</v>
      </c>
      <c r="E132" s="54">
        <v>1</v>
      </c>
      <c r="F132" s="69">
        <f>C132*D132*E132</f>
        <v>7560</v>
      </c>
      <c r="G132" s="69"/>
      <c r="H132" s="69"/>
      <c r="I132" s="69">
        <f>SUM(F132:H132)</f>
        <v>7560</v>
      </c>
    </row>
    <row r="133" spans="1:9" ht="30.75">
      <c r="A133" s="62"/>
      <c r="B133" s="167" t="s">
        <v>327</v>
      </c>
      <c r="C133" s="56">
        <v>4700</v>
      </c>
      <c r="D133" s="54">
        <v>1</v>
      </c>
      <c r="E133" s="54">
        <v>1</v>
      </c>
      <c r="F133" s="69">
        <f>C133*D133*E133</f>
        <v>4700</v>
      </c>
      <c r="G133" s="69"/>
      <c r="H133" s="69"/>
      <c r="I133" s="69">
        <f>SUM(F133:H133)</f>
        <v>4700</v>
      </c>
    </row>
    <row r="134" spans="1:9" ht="30.75">
      <c r="A134" s="62"/>
      <c r="B134" s="167" t="s">
        <v>328</v>
      </c>
      <c r="C134" s="56">
        <v>8500</v>
      </c>
      <c r="D134" s="54">
        <v>1</v>
      </c>
      <c r="E134" s="54">
        <v>1</v>
      </c>
      <c r="F134" s="69">
        <f>C134*D134*E134</f>
        <v>8500</v>
      </c>
      <c r="G134" s="69"/>
      <c r="H134" s="69"/>
      <c r="I134" s="69">
        <f>SUM(F134:H134)</f>
        <v>8500</v>
      </c>
    </row>
    <row r="135" spans="1:9">
      <c r="A135" s="62"/>
      <c r="B135" s="167" t="s">
        <v>329</v>
      </c>
      <c r="C135" s="56">
        <v>4800</v>
      </c>
      <c r="D135" s="54">
        <v>1</v>
      </c>
      <c r="E135" s="54">
        <v>1</v>
      </c>
      <c r="F135" s="69">
        <f>C135*D135*E135</f>
        <v>4800</v>
      </c>
      <c r="G135" s="69"/>
      <c r="H135" s="69"/>
      <c r="I135" s="69">
        <f>SUM(F135:H135)</f>
        <v>4800</v>
      </c>
    </row>
    <row r="136" spans="1:9" ht="30.75">
      <c r="A136" s="62"/>
      <c r="B136" s="166" t="s">
        <v>330</v>
      </c>
      <c r="C136" s="67"/>
      <c r="D136" s="68"/>
      <c r="E136" s="68"/>
      <c r="F136" s="69">
        <f>C136*D136*E136</f>
        <v>0</v>
      </c>
      <c r="G136" s="69"/>
      <c r="H136" s="69"/>
      <c r="I136" s="69">
        <f>SUM(F136:H136)</f>
        <v>0</v>
      </c>
    </row>
    <row r="137" spans="1:9" ht="60.75">
      <c r="A137" s="62"/>
      <c r="B137" s="165" t="s">
        <v>331</v>
      </c>
      <c r="C137" s="67">
        <v>515</v>
      </c>
      <c r="D137" s="68">
        <v>105</v>
      </c>
      <c r="E137" s="68">
        <v>1</v>
      </c>
      <c r="F137" s="69">
        <f>C137*D137*E137</f>
        <v>54075</v>
      </c>
      <c r="G137" s="69"/>
      <c r="H137" s="69"/>
      <c r="I137" s="69">
        <f>SUM(F137:H137)</f>
        <v>54075</v>
      </c>
    </row>
    <row r="138" spans="1:9">
      <c r="A138" s="62"/>
      <c r="B138" s="165" t="s">
        <v>332</v>
      </c>
      <c r="C138" s="67">
        <v>920</v>
      </c>
      <c r="D138" s="68">
        <v>1</v>
      </c>
      <c r="E138" s="68">
        <v>1</v>
      </c>
      <c r="F138" s="69">
        <f>C138*D138*E138</f>
        <v>920</v>
      </c>
      <c r="G138" s="69"/>
      <c r="H138" s="69"/>
      <c r="I138" s="69">
        <f>SUM(F138:H138)</f>
        <v>920</v>
      </c>
    </row>
    <row r="139" spans="1:9">
      <c r="A139" s="62"/>
      <c r="B139" s="165" t="s">
        <v>333</v>
      </c>
      <c r="C139" s="67">
        <v>1240</v>
      </c>
      <c r="D139" s="68">
        <v>1</v>
      </c>
      <c r="E139" s="68">
        <v>1</v>
      </c>
      <c r="F139" s="69">
        <f>C139*D139*E139</f>
        <v>1240</v>
      </c>
      <c r="G139" s="69"/>
      <c r="H139" s="69"/>
      <c r="I139" s="69">
        <f>SUM(F139:H139)</f>
        <v>1240</v>
      </c>
    </row>
    <row r="140" spans="1:9" ht="13.5" customHeight="1">
      <c r="A140" s="2"/>
      <c r="B140" s="27" t="s">
        <v>70</v>
      </c>
      <c r="C140" s="53"/>
      <c r="D140" s="46"/>
      <c r="E140" s="46"/>
      <c r="F140" s="29">
        <f>SUM(F123:F139)</f>
        <v>114020</v>
      </c>
      <c r="G140" s="29">
        <f>SUM(G123:G139)</f>
        <v>0</v>
      </c>
      <c r="H140" s="29">
        <f>SUM(H123:H139)</f>
        <v>0</v>
      </c>
      <c r="I140" s="29">
        <f>SUM(I123:I139)</f>
        <v>114020</v>
      </c>
    </row>
    <row r="141" spans="1:9" ht="13.5" customHeight="1">
      <c r="A141" s="43"/>
      <c r="B141" s="43"/>
      <c r="C141" s="53"/>
      <c r="D141" s="46"/>
      <c r="E141" s="46"/>
      <c r="F141" s="53"/>
      <c r="G141" s="53"/>
      <c r="H141" s="53"/>
      <c r="I141" s="53"/>
    </row>
    <row r="142" spans="1:9" ht="13.5" customHeight="1">
      <c r="A142" s="101"/>
      <c r="B142" s="97" t="s">
        <v>36</v>
      </c>
      <c r="C142" s="98"/>
      <c r="D142" s="99"/>
      <c r="E142" s="99"/>
      <c r="F142" s="99"/>
      <c r="G142" s="99"/>
      <c r="H142" s="99"/>
      <c r="I142" s="100"/>
    </row>
    <row r="143" spans="1:9" ht="21" customHeight="1">
      <c r="A143" s="121"/>
      <c r="B143" s="174" t="s">
        <v>334</v>
      </c>
      <c r="C143" s="102"/>
      <c r="D143" s="136"/>
      <c r="E143" s="137"/>
      <c r="F143" s="69">
        <f t="shared" ref="F143" si="31">C143*D143*E143</f>
        <v>0</v>
      </c>
      <c r="G143" s="103"/>
      <c r="H143" s="103"/>
      <c r="I143" s="69">
        <f t="shared" ref="I143" si="32">SUM(F143:H143)</f>
        <v>0</v>
      </c>
    </row>
    <row r="144" spans="1:9" ht="18.75" customHeight="1">
      <c r="A144" s="122"/>
      <c r="B144" s="170" t="s">
        <v>335</v>
      </c>
      <c r="C144" s="173">
        <v>150</v>
      </c>
      <c r="D144" s="136">
        <v>1</v>
      </c>
      <c r="E144" s="106">
        <v>1</v>
      </c>
      <c r="F144" s="104">
        <f>C144*D144*E144</f>
        <v>150</v>
      </c>
      <c r="G144" s="104">
        <v>0</v>
      </c>
      <c r="H144" s="123"/>
      <c r="I144" s="104">
        <f>SUM(F144:H144)</f>
        <v>150</v>
      </c>
    </row>
    <row r="145" spans="1:9" ht="30" customHeight="1">
      <c r="A145" s="122"/>
      <c r="B145" s="171" t="s">
        <v>336</v>
      </c>
      <c r="C145" s="173">
        <v>150</v>
      </c>
      <c r="D145" s="136">
        <v>1</v>
      </c>
      <c r="E145" s="106">
        <v>1</v>
      </c>
      <c r="F145" s="104">
        <f t="shared" ref="F145:F163" si="33">C145*D145*E145</f>
        <v>150</v>
      </c>
      <c r="G145" s="104">
        <v>0</v>
      </c>
      <c r="H145" s="123"/>
      <c r="I145" s="104">
        <f t="shared" ref="I145:I163" si="34">SUM(F145:H145)</f>
        <v>150</v>
      </c>
    </row>
    <row r="146" spans="1:9" ht="26.25" customHeight="1">
      <c r="A146" s="122"/>
      <c r="B146" s="171" t="s">
        <v>337</v>
      </c>
      <c r="C146" s="173">
        <v>150</v>
      </c>
      <c r="D146" s="136">
        <v>1</v>
      </c>
      <c r="E146" s="106">
        <v>1</v>
      </c>
      <c r="F146" s="104">
        <f t="shared" si="33"/>
        <v>150</v>
      </c>
      <c r="G146" s="104">
        <v>0</v>
      </c>
      <c r="H146" s="123"/>
      <c r="I146" s="104">
        <f t="shared" si="34"/>
        <v>150</v>
      </c>
    </row>
    <row r="147" spans="1:9" ht="28.5" customHeight="1">
      <c r="A147" s="172"/>
      <c r="B147" s="171" t="s">
        <v>338</v>
      </c>
      <c r="C147" s="173">
        <v>420</v>
      </c>
      <c r="D147" s="136">
        <v>1</v>
      </c>
      <c r="E147" s="106">
        <v>1</v>
      </c>
      <c r="F147" s="104">
        <f t="shared" si="33"/>
        <v>420</v>
      </c>
      <c r="G147" s="104">
        <v>0</v>
      </c>
      <c r="H147" s="123"/>
      <c r="I147" s="104">
        <f t="shared" si="34"/>
        <v>420</v>
      </c>
    </row>
    <row r="148" spans="1:9" ht="28.5" customHeight="1">
      <c r="A148" s="122"/>
      <c r="B148" s="171" t="s">
        <v>339</v>
      </c>
      <c r="C148" s="173">
        <v>150</v>
      </c>
      <c r="D148" s="136">
        <v>1</v>
      </c>
      <c r="E148" s="106">
        <v>1</v>
      </c>
      <c r="F148" s="104">
        <f t="shared" si="33"/>
        <v>150</v>
      </c>
      <c r="G148" s="104">
        <v>0</v>
      </c>
      <c r="H148" s="123"/>
      <c r="I148" s="104">
        <f t="shared" si="34"/>
        <v>150</v>
      </c>
    </row>
    <row r="149" spans="1:9" ht="28.5" customHeight="1">
      <c r="A149" s="122"/>
      <c r="B149" s="171" t="s">
        <v>340</v>
      </c>
      <c r="C149" s="173">
        <v>185</v>
      </c>
      <c r="D149" s="136">
        <v>1</v>
      </c>
      <c r="E149" s="106">
        <v>1</v>
      </c>
      <c r="F149" s="104">
        <f t="shared" si="33"/>
        <v>185</v>
      </c>
      <c r="G149" s="104">
        <v>0</v>
      </c>
      <c r="H149" s="123"/>
      <c r="I149" s="104">
        <f t="shared" si="34"/>
        <v>185</v>
      </c>
    </row>
    <row r="150" spans="1:9" ht="28.5" customHeight="1">
      <c r="A150" s="122"/>
      <c r="B150" s="171" t="s">
        <v>341</v>
      </c>
      <c r="C150" s="173">
        <v>150</v>
      </c>
      <c r="D150" s="136">
        <v>1</v>
      </c>
      <c r="E150" s="106">
        <v>1</v>
      </c>
      <c r="F150" s="104">
        <f t="shared" si="33"/>
        <v>150</v>
      </c>
      <c r="G150" s="104">
        <v>0</v>
      </c>
      <c r="H150" s="123"/>
      <c r="I150" s="104">
        <f t="shared" si="34"/>
        <v>150</v>
      </c>
    </row>
    <row r="151" spans="1:9" ht="28.5" customHeight="1">
      <c r="A151" s="122"/>
      <c r="B151" s="171" t="s">
        <v>342</v>
      </c>
      <c r="C151" s="173">
        <v>150</v>
      </c>
      <c r="D151" s="136">
        <v>1</v>
      </c>
      <c r="E151" s="106">
        <v>1</v>
      </c>
      <c r="F151" s="104">
        <f t="shared" si="33"/>
        <v>150</v>
      </c>
      <c r="G151" s="104">
        <v>0</v>
      </c>
      <c r="H151" s="123"/>
      <c r="I151" s="104">
        <f t="shared" si="34"/>
        <v>150</v>
      </c>
    </row>
    <row r="152" spans="1:9" ht="28.5" customHeight="1">
      <c r="A152" s="122"/>
      <c r="B152" s="171" t="s">
        <v>343</v>
      </c>
      <c r="C152" s="173">
        <v>420</v>
      </c>
      <c r="D152" s="136">
        <v>1</v>
      </c>
      <c r="E152" s="106">
        <v>1</v>
      </c>
      <c r="F152" s="104">
        <f>C152*D152*E152</f>
        <v>420</v>
      </c>
      <c r="G152" s="104">
        <v>0</v>
      </c>
      <c r="H152" s="123"/>
      <c r="I152" s="104">
        <f>SUM(F152:H152)</f>
        <v>420</v>
      </c>
    </row>
    <row r="153" spans="1:9" ht="28.5" customHeight="1">
      <c r="A153" s="122"/>
      <c r="B153" s="171" t="s">
        <v>344</v>
      </c>
      <c r="C153" s="173">
        <v>150</v>
      </c>
      <c r="D153" s="136">
        <v>1</v>
      </c>
      <c r="E153" s="106">
        <v>1</v>
      </c>
      <c r="F153" s="104">
        <f t="shared" ref="F153:F169" si="35">C153*D153*E153</f>
        <v>150</v>
      </c>
      <c r="G153" s="104">
        <v>0</v>
      </c>
      <c r="H153" s="123"/>
      <c r="I153" s="104">
        <f t="shared" ref="I153:I169" si="36">SUM(F153:H153)</f>
        <v>150</v>
      </c>
    </row>
    <row r="154" spans="1:9" ht="28.5" customHeight="1">
      <c r="A154" s="122"/>
      <c r="B154" s="171" t="s">
        <v>345</v>
      </c>
      <c r="C154" s="173">
        <v>150</v>
      </c>
      <c r="D154" s="136">
        <v>1</v>
      </c>
      <c r="E154" s="106">
        <v>1</v>
      </c>
      <c r="F154" s="104">
        <f t="shared" si="35"/>
        <v>150</v>
      </c>
      <c r="G154" s="104">
        <v>0</v>
      </c>
      <c r="H154" s="123"/>
      <c r="I154" s="104">
        <f t="shared" si="36"/>
        <v>150</v>
      </c>
    </row>
    <row r="155" spans="1:9" ht="28.5" customHeight="1">
      <c r="A155" s="122"/>
      <c r="B155" s="171" t="s">
        <v>346</v>
      </c>
      <c r="C155" s="173">
        <v>150</v>
      </c>
      <c r="D155" s="136">
        <v>1</v>
      </c>
      <c r="E155" s="106">
        <v>1</v>
      </c>
      <c r="F155" s="104">
        <f t="shared" si="35"/>
        <v>150</v>
      </c>
      <c r="G155" s="104">
        <v>0</v>
      </c>
      <c r="H155" s="123"/>
      <c r="I155" s="104">
        <f t="shared" si="36"/>
        <v>150</v>
      </c>
    </row>
    <row r="156" spans="1:9" ht="28.5" customHeight="1">
      <c r="A156" s="122"/>
      <c r="B156" s="171" t="s">
        <v>347</v>
      </c>
      <c r="C156" s="173">
        <v>150</v>
      </c>
      <c r="D156" s="136">
        <v>1</v>
      </c>
      <c r="E156" s="106">
        <v>1</v>
      </c>
      <c r="F156" s="104">
        <f t="shared" si="35"/>
        <v>150</v>
      </c>
      <c r="G156" s="104">
        <v>0</v>
      </c>
      <c r="H156" s="123"/>
      <c r="I156" s="104">
        <f t="shared" si="36"/>
        <v>150</v>
      </c>
    </row>
    <row r="157" spans="1:9" ht="28.5" customHeight="1">
      <c r="A157" s="122"/>
      <c r="B157" s="171" t="s">
        <v>338</v>
      </c>
      <c r="C157" s="173">
        <v>420</v>
      </c>
      <c r="D157" s="136">
        <v>1</v>
      </c>
      <c r="E157" s="106">
        <v>1</v>
      </c>
      <c r="F157" s="104">
        <f t="shared" si="35"/>
        <v>420</v>
      </c>
      <c r="G157" s="104">
        <v>0</v>
      </c>
      <c r="H157" s="123"/>
      <c r="I157" s="104">
        <f t="shared" si="36"/>
        <v>420</v>
      </c>
    </row>
    <row r="158" spans="1:9" ht="28.5" customHeight="1">
      <c r="A158" s="122"/>
      <c r="B158" s="171" t="s">
        <v>339</v>
      </c>
      <c r="C158" s="173">
        <v>150</v>
      </c>
      <c r="D158" s="136">
        <v>1</v>
      </c>
      <c r="E158" s="106">
        <v>1</v>
      </c>
      <c r="F158" s="104">
        <f t="shared" si="35"/>
        <v>150</v>
      </c>
      <c r="G158" s="104">
        <v>0</v>
      </c>
      <c r="H158" s="123"/>
      <c r="I158" s="104">
        <f t="shared" si="36"/>
        <v>150</v>
      </c>
    </row>
    <row r="159" spans="1:9" ht="28.5" customHeight="1">
      <c r="A159" s="122"/>
      <c r="B159" s="171" t="s">
        <v>340</v>
      </c>
      <c r="C159" s="173">
        <v>185</v>
      </c>
      <c r="D159" s="136">
        <v>1</v>
      </c>
      <c r="E159" s="106">
        <v>1</v>
      </c>
      <c r="F159" s="104">
        <f t="shared" si="35"/>
        <v>185</v>
      </c>
      <c r="G159" s="104">
        <v>0</v>
      </c>
      <c r="H159" s="123"/>
      <c r="I159" s="104">
        <f t="shared" si="36"/>
        <v>185</v>
      </c>
    </row>
    <row r="160" spans="1:9" ht="28.5" customHeight="1">
      <c r="A160" s="122"/>
      <c r="B160" s="171" t="s">
        <v>348</v>
      </c>
      <c r="C160" s="173">
        <v>150</v>
      </c>
      <c r="D160" s="136">
        <v>1</v>
      </c>
      <c r="E160" s="106">
        <v>1</v>
      </c>
      <c r="F160" s="104">
        <f t="shared" si="35"/>
        <v>150</v>
      </c>
      <c r="G160" s="104">
        <v>0</v>
      </c>
      <c r="H160" s="123"/>
      <c r="I160" s="104">
        <f t="shared" si="36"/>
        <v>150</v>
      </c>
    </row>
    <row r="161" spans="1:9" ht="28.5" customHeight="1">
      <c r="A161" s="122"/>
      <c r="B161" s="171" t="s">
        <v>349</v>
      </c>
      <c r="C161" s="173">
        <v>150</v>
      </c>
      <c r="D161" s="136">
        <v>1</v>
      </c>
      <c r="E161" s="106">
        <v>1</v>
      </c>
      <c r="F161" s="104">
        <f t="shared" si="35"/>
        <v>150</v>
      </c>
      <c r="G161" s="104">
        <v>0</v>
      </c>
      <c r="H161" s="123"/>
      <c r="I161" s="104">
        <f t="shared" si="36"/>
        <v>150</v>
      </c>
    </row>
    <row r="162" spans="1:9" ht="28.5" customHeight="1">
      <c r="A162" s="122"/>
      <c r="B162" s="171" t="s">
        <v>350</v>
      </c>
      <c r="C162" s="173">
        <v>260</v>
      </c>
      <c r="D162" s="136">
        <v>1</v>
      </c>
      <c r="E162" s="106">
        <v>1</v>
      </c>
      <c r="F162" s="104">
        <f t="shared" si="35"/>
        <v>260</v>
      </c>
      <c r="G162" s="104">
        <v>0</v>
      </c>
      <c r="H162" s="123"/>
      <c r="I162" s="104">
        <f t="shared" si="36"/>
        <v>260</v>
      </c>
    </row>
    <row r="163" spans="1:9" ht="28.5" customHeight="1">
      <c r="A163" s="122"/>
      <c r="B163" s="171" t="s">
        <v>351</v>
      </c>
      <c r="C163" s="173">
        <v>150</v>
      </c>
      <c r="D163" s="136">
        <v>1</v>
      </c>
      <c r="E163" s="106">
        <v>1</v>
      </c>
      <c r="F163" s="104">
        <f t="shared" si="35"/>
        <v>150</v>
      </c>
      <c r="G163" s="104">
        <v>0</v>
      </c>
      <c r="H163" s="123"/>
      <c r="I163" s="104">
        <f t="shared" si="36"/>
        <v>150</v>
      </c>
    </row>
    <row r="164" spans="1:9" ht="32.25" customHeight="1">
      <c r="A164" s="121"/>
      <c r="B164" s="175" t="s">
        <v>352</v>
      </c>
      <c r="C164" s="102">
        <v>980</v>
      </c>
      <c r="D164" s="136">
        <v>3</v>
      </c>
      <c r="E164" s="137">
        <v>1</v>
      </c>
      <c r="F164" s="69">
        <f t="shared" si="35"/>
        <v>2940</v>
      </c>
      <c r="G164" s="103"/>
      <c r="H164" s="103"/>
      <c r="I164" s="69">
        <f t="shared" si="36"/>
        <v>2940</v>
      </c>
    </row>
    <row r="165" spans="1:9" ht="29.25" customHeight="1">
      <c r="A165" s="121"/>
      <c r="B165" s="169" t="s">
        <v>353</v>
      </c>
      <c r="C165" s="102">
        <v>980</v>
      </c>
      <c r="D165" s="136">
        <v>3</v>
      </c>
      <c r="E165" s="137">
        <v>1</v>
      </c>
      <c r="F165" s="69">
        <f t="shared" si="35"/>
        <v>2940</v>
      </c>
      <c r="G165" s="103"/>
      <c r="H165" s="103"/>
      <c r="I165" s="69">
        <f t="shared" si="36"/>
        <v>2940</v>
      </c>
    </row>
    <row r="166" spans="1:9" ht="26.25" customHeight="1">
      <c r="A166" s="121"/>
      <c r="B166" s="169" t="s">
        <v>354</v>
      </c>
      <c r="C166" s="102">
        <v>980</v>
      </c>
      <c r="D166" s="136">
        <v>3</v>
      </c>
      <c r="E166" s="137">
        <v>2</v>
      </c>
      <c r="F166" s="69">
        <f t="shared" si="35"/>
        <v>5880</v>
      </c>
      <c r="G166" s="103"/>
      <c r="H166" s="103"/>
      <c r="I166" s="69">
        <f t="shared" si="36"/>
        <v>5880</v>
      </c>
    </row>
    <row r="167" spans="1:9" ht="13.5" customHeight="1">
      <c r="A167" s="121"/>
      <c r="B167" s="169" t="s">
        <v>355</v>
      </c>
      <c r="C167" s="102">
        <v>5</v>
      </c>
      <c r="D167" s="136">
        <v>105</v>
      </c>
      <c r="E167" s="137">
        <v>2</v>
      </c>
      <c r="F167" s="69">
        <f t="shared" si="35"/>
        <v>1050</v>
      </c>
      <c r="G167" s="103"/>
      <c r="H167" s="103"/>
      <c r="I167" s="69">
        <f t="shared" si="36"/>
        <v>1050</v>
      </c>
    </row>
    <row r="168" spans="1:9" ht="13.5" customHeight="1">
      <c r="A168" s="121"/>
      <c r="B168" s="168"/>
      <c r="C168" s="102"/>
      <c r="D168" s="136"/>
      <c r="E168" s="137"/>
      <c r="F168" s="69">
        <f t="shared" si="35"/>
        <v>0</v>
      </c>
      <c r="G168" s="103"/>
      <c r="H168" s="103"/>
      <c r="I168" s="69">
        <f t="shared" si="36"/>
        <v>0</v>
      </c>
    </row>
    <row r="169" spans="1:9" ht="13.5" customHeight="1">
      <c r="A169" s="121"/>
      <c r="B169" s="168"/>
      <c r="C169" s="102"/>
      <c r="D169" s="136"/>
      <c r="E169" s="137"/>
      <c r="F169" s="69">
        <f t="shared" si="35"/>
        <v>0</v>
      </c>
      <c r="G169" s="103"/>
      <c r="H169" s="103"/>
      <c r="I169" s="69">
        <f t="shared" si="36"/>
        <v>0</v>
      </c>
    </row>
    <row r="170" spans="1:9" ht="13.5" customHeight="1">
      <c r="A170" s="2"/>
      <c r="B170" s="25" t="s">
        <v>70</v>
      </c>
      <c r="C170" s="53"/>
      <c r="D170" s="46"/>
      <c r="E170" s="46"/>
      <c r="F170" s="29">
        <f>SUM(F143:F169)</f>
        <v>16800</v>
      </c>
      <c r="G170" s="29">
        <f t="shared" ref="G170:I170" si="37">SUM(G143:G169)</f>
        <v>0</v>
      </c>
      <c r="H170" s="29">
        <f t="shared" si="37"/>
        <v>0</v>
      </c>
      <c r="I170" s="29">
        <f t="shared" si="37"/>
        <v>16800</v>
      </c>
    </row>
    <row r="171" spans="1:9" ht="13.5" customHeight="1">
      <c r="A171" s="43"/>
      <c r="B171" s="43"/>
      <c r="C171" s="53"/>
      <c r="D171" s="46"/>
      <c r="E171" s="46"/>
      <c r="F171" s="53"/>
      <c r="G171" s="53"/>
      <c r="H171" s="53"/>
      <c r="I171" s="53"/>
    </row>
    <row r="172" spans="1:9" ht="27.75" customHeight="1">
      <c r="A172" s="70"/>
      <c r="B172" s="97" t="s">
        <v>356</v>
      </c>
      <c r="C172" s="76"/>
      <c r="D172" s="72"/>
      <c r="E172" s="72"/>
      <c r="F172" s="72"/>
      <c r="G172" s="72"/>
      <c r="H172" s="72"/>
      <c r="I172" s="73"/>
    </row>
    <row r="173" spans="1:9" ht="28.5" customHeight="1">
      <c r="A173" s="122"/>
      <c r="B173" s="170" t="s">
        <v>357</v>
      </c>
      <c r="C173" s="173">
        <v>685.03670242800672</v>
      </c>
      <c r="D173" s="136">
        <v>1</v>
      </c>
      <c r="E173" s="106">
        <v>1</v>
      </c>
      <c r="F173" s="104">
        <f>C173*D173*E173</f>
        <v>685.03670242800672</v>
      </c>
      <c r="G173" s="104">
        <v>0</v>
      </c>
      <c r="H173" s="123">
        <v>117.69678147939017</v>
      </c>
      <c r="I173" s="104">
        <f>SUM(F173:H173)</f>
        <v>802.73348390739693</v>
      </c>
    </row>
    <row r="174" spans="1:9" ht="30" customHeight="1">
      <c r="A174" s="122"/>
      <c r="B174" s="171" t="s">
        <v>182</v>
      </c>
      <c r="C174" s="173">
        <v>340.03387916431393</v>
      </c>
      <c r="D174" s="136">
        <v>1</v>
      </c>
      <c r="E174" s="106">
        <v>1</v>
      </c>
      <c r="F174" s="104">
        <f t="shared" ref="F174:F195" si="38">C174*D174*E174</f>
        <v>340.03387916431393</v>
      </c>
      <c r="G174" s="104">
        <v>0</v>
      </c>
      <c r="H174" s="123">
        <v>147.26595143986447</v>
      </c>
      <c r="I174" s="104">
        <f t="shared" ref="I174:I195" si="39">SUM(F174:H174)</f>
        <v>487.2998306041784</v>
      </c>
    </row>
    <row r="175" spans="1:9" ht="26.25" customHeight="1">
      <c r="A175" s="122"/>
      <c r="B175" s="171" t="s">
        <v>358</v>
      </c>
      <c r="C175" s="173">
        <v>861.03896103896102</v>
      </c>
      <c r="D175" s="136">
        <v>1</v>
      </c>
      <c r="E175" s="106">
        <v>1</v>
      </c>
      <c r="F175" s="104">
        <f t="shared" si="38"/>
        <v>861.03896103896102</v>
      </c>
      <c r="G175" s="104">
        <v>0</v>
      </c>
      <c r="H175" s="123">
        <v>160.42461885940145</v>
      </c>
      <c r="I175" s="104">
        <f t="shared" si="39"/>
        <v>1021.4635798983625</v>
      </c>
    </row>
    <row r="176" spans="1:9" ht="28.5" customHeight="1">
      <c r="A176" s="172"/>
      <c r="B176" s="171" t="s">
        <v>357</v>
      </c>
      <c r="C176" s="173">
        <v>685.03670242800672</v>
      </c>
      <c r="D176" s="136">
        <v>22</v>
      </c>
      <c r="E176" s="106">
        <v>1</v>
      </c>
      <c r="F176" s="104">
        <f t="shared" si="38"/>
        <v>15070.807453416148</v>
      </c>
      <c r="G176" s="104">
        <v>0</v>
      </c>
      <c r="H176" s="123">
        <v>2589.0468661773007</v>
      </c>
      <c r="I176" s="104">
        <f t="shared" si="39"/>
        <v>17659.854319593447</v>
      </c>
    </row>
    <row r="177" spans="1:9" ht="28.5" customHeight="1">
      <c r="A177" s="122"/>
      <c r="B177" s="171" t="s">
        <v>359</v>
      </c>
      <c r="C177" s="173">
        <v>737.04121964991532</v>
      </c>
      <c r="D177" s="136">
        <v>1</v>
      </c>
      <c r="E177" s="106">
        <v>1</v>
      </c>
      <c r="F177" s="104">
        <f t="shared" si="38"/>
        <v>737.04121964991532</v>
      </c>
      <c r="G177" s="104">
        <v>0</v>
      </c>
      <c r="H177" s="123">
        <v>129.50028232636927</v>
      </c>
      <c r="I177" s="104">
        <f t="shared" si="39"/>
        <v>866.54150197628462</v>
      </c>
    </row>
    <row r="178" spans="1:9" ht="28.5" customHeight="1">
      <c r="A178" s="122"/>
      <c r="B178" s="171" t="s">
        <v>185</v>
      </c>
      <c r="C178" s="173">
        <v>366.00790513833988</v>
      </c>
      <c r="D178" s="136">
        <v>3</v>
      </c>
      <c r="E178" s="106">
        <v>1</v>
      </c>
      <c r="F178" s="104">
        <f t="shared" si="38"/>
        <v>1098.0237154150195</v>
      </c>
      <c r="G178" s="104">
        <v>0</v>
      </c>
      <c r="H178" s="123">
        <v>544.19424054206661</v>
      </c>
      <c r="I178" s="104">
        <f t="shared" si="39"/>
        <v>1642.2179559570861</v>
      </c>
    </row>
    <row r="179" spans="1:9" ht="28.5" customHeight="1">
      <c r="A179" s="122"/>
      <c r="B179" s="171" t="s">
        <v>360</v>
      </c>
      <c r="C179" s="173">
        <v>404.00903444381703</v>
      </c>
      <c r="D179" s="136">
        <v>1</v>
      </c>
      <c r="E179" s="106">
        <v>1</v>
      </c>
      <c r="F179" s="104">
        <f t="shared" si="38"/>
        <v>404.00903444381703</v>
      </c>
      <c r="G179" s="104">
        <v>0</v>
      </c>
      <c r="H179" s="123">
        <v>241.75889328063241</v>
      </c>
      <c r="I179" s="104">
        <f t="shared" si="39"/>
        <v>645.76792772444946</v>
      </c>
    </row>
    <row r="180" spans="1:9" ht="28.5" customHeight="1">
      <c r="A180" s="122"/>
      <c r="B180" s="171" t="s">
        <v>361</v>
      </c>
      <c r="C180" s="173">
        <v>288.02936194240539</v>
      </c>
      <c r="D180" s="136">
        <v>1</v>
      </c>
      <c r="E180" s="106">
        <v>1</v>
      </c>
      <c r="F180" s="104">
        <f t="shared" si="38"/>
        <v>288.02936194240539</v>
      </c>
      <c r="G180" s="104">
        <v>0</v>
      </c>
      <c r="H180" s="123">
        <v>173.57368718238283</v>
      </c>
      <c r="I180" s="104">
        <f t="shared" si="39"/>
        <v>461.60304912478819</v>
      </c>
    </row>
    <row r="181" spans="1:9" ht="28.5" customHeight="1">
      <c r="A181" s="122"/>
      <c r="B181" s="171" t="s">
        <v>182</v>
      </c>
      <c r="C181" s="173">
        <v>340.03387916431393</v>
      </c>
      <c r="D181" s="136">
        <v>27</v>
      </c>
      <c r="E181" s="106">
        <v>1</v>
      </c>
      <c r="F181" s="104">
        <f>C181*D181*E181</f>
        <v>9180.9147374364766</v>
      </c>
      <c r="G181" s="104">
        <v>0</v>
      </c>
      <c r="H181" s="123">
        <v>3971.6070016939584</v>
      </c>
      <c r="I181" s="104">
        <f>SUM(F181:H181)</f>
        <v>13152.521739130436</v>
      </c>
    </row>
    <row r="182" spans="1:9" ht="28.5" customHeight="1">
      <c r="A182" s="122"/>
      <c r="B182" s="171" t="s">
        <v>362</v>
      </c>
      <c r="C182" s="173">
        <v>1215.0197628458498</v>
      </c>
      <c r="D182" s="136">
        <v>1</v>
      </c>
      <c r="E182" s="106">
        <v>1</v>
      </c>
      <c r="F182" s="104">
        <f t="shared" si="38"/>
        <v>1215.0197628458498</v>
      </c>
      <c r="G182" s="104">
        <v>0</v>
      </c>
      <c r="H182" s="123">
        <v>176.92603049124787</v>
      </c>
      <c r="I182" s="104">
        <f t="shared" si="39"/>
        <v>1391.9457933370977</v>
      </c>
    </row>
    <row r="183" spans="1:9" ht="28.5" customHeight="1">
      <c r="A183" s="122"/>
      <c r="B183" s="171" t="s">
        <v>363</v>
      </c>
      <c r="C183" s="173">
        <v>476.00225861095424</v>
      </c>
      <c r="D183" s="136">
        <v>1</v>
      </c>
      <c r="E183" s="106">
        <v>1</v>
      </c>
      <c r="F183" s="104">
        <f t="shared" si="38"/>
        <v>476.00225861095424</v>
      </c>
      <c r="G183" s="104">
        <v>0</v>
      </c>
      <c r="H183" s="123">
        <v>238.77413890457365</v>
      </c>
      <c r="I183" s="104">
        <f t="shared" si="39"/>
        <v>714.77639751552783</v>
      </c>
    </row>
    <row r="184" spans="1:9" ht="28.5" customHeight="1">
      <c r="A184" s="122"/>
      <c r="B184" s="171" t="s">
        <v>192</v>
      </c>
      <c r="C184" s="173">
        <v>667.02428006775824</v>
      </c>
      <c r="D184" s="136">
        <v>1</v>
      </c>
      <c r="E184" s="106">
        <v>1</v>
      </c>
      <c r="F184" s="104">
        <f t="shared" si="38"/>
        <v>667.02428006775824</v>
      </c>
      <c r="G184" s="104">
        <v>0</v>
      </c>
      <c r="H184" s="123">
        <v>116.73122529644267</v>
      </c>
      <c r="I184" s="104">
        <f t="shared" si="39"/>
        <v>783.75550536420087</v>
      </c>
    </row>
    <row r="185" spans="1:9" ht="28.5" customHeight="1">
      <c r="A185" s="122"/>
      <c r="B185" s="171" t="s">
        <v>364</v>
      </c>
      <c r="C185" s="173">
        <v>846.01919819311115</v>
      </c>
      <c r="D185" s="136">
        <v>1</v>
      </c>
      <c r="E185" s="106">
        <v>1</v>
      </c>
      <c r="F185" s="104">
        <f t="shared" si="38"/>
        <v>846.01919819311115</v>
      </c>
      <c r="G185" s="104">
        <v>0</v>
      </c>
      <c r="H185" s="123">
        <v>244.62224731789948</v>
      </c>
      <c r="I185" s="104">
        <f t="shared" si="39"/>
        <v>1090.6414455110107</v>
      </c>
    </row>
    <row r="186" spans="1:9" ht="28.5" customHeight="1">
      <c r="A186" s="122"/>
      <c r="B186" s="171" t="s">
        <v>365</v>
      </c>
      <c r="C186" s="173">
        <v>685.03670242800672</v>
      </c>
      <c r="D186" s="136">
        <v>21</v>
      </c>
      <c r="E186" s="106">
        <v>1</v>
      </c>
      <c r="F186" s="104">
        <f t="shared" si="38"/>
        <v>14385.77075098814</v>
      </c>
      <c r="G186" s="104">
        <v>0</v>
      </c>
      <c r="H186" s="123">
        <v>2471.6324110671935</v>
      </c>
      <c r="I186" s="104">
        <f t="shared" si="39"/>
        <v>16857.403162055332</v>
      </c>
    </row>
    <row r="187" spans="1:9" ht="28.5" customHeight="1">
      <c r="A187" s="122"/>
      <c r="B187" s="171" t="s">
        <v>359</v>
      </c>
      <c r="C187" s="173">
        <v>737.04121964991532</v>
      </c>
      <c r="D187" s="136">
        <v>1</v>
      </c>
      <c r="E187" s="106">
        <v>1</v>
      </c>
      <c r="F187" s="104">
        <f t="shared" si="38"/>
        <v>737.04121964991532</v>
      </c>
      <c r="G187" s="104">
        <v>0</v>
      </c>
      <c r="H187" s="123">
        <v>129.50028232636927</v>
      </c>
      <c r="I187" s="104">
        <f t="shared" si="39"/>
        <v>866.54150197628462</v>
      </c>
    </row>
    <row r="188" spans="1:9" ht="28.5" customHeight="1">
      <c r="A188" s="122"/>
      <c r="B188" s="171" t="s">
        <v>185</v>
      </c>
      <c r="C188" s="173">
        <v>366.00790513833988</v>
      </c>
      <c r="D188" s="136">
        <v>3</v>
      </c>
      <c r="E188" s="106">
        <v>1</v>
      </c>
      <c r="F188" s="104">
        <f t="shared" si="38"/>
        <v>1098.0237154150195</v>
      </c>
      <c r="G188" s="104">
        <v>0</v>
      </c>
      <c r="H188" s="123">
        <v>544.19424054206661</v>
      </c>
      <c r="I188" s="104">
        <f t="shared" si="39"/>
        <v>1642.2179559570861</v>
      </c>
    </row>
    <row r="189" spans="1:9" ht="28.5" customHeight="1">
      <c r="A189" s="122"/>
      <c r="B189" s="171" t="s">
        <v>366</v>
      </c>
      <c r="C189" s="173">
        <v>397.00734048560133</v>
      </c>
      <c r="D189" s="136">
        <v>1</v>
      </c>
      <c r="E189" s="106">
        <v>1</v>
      </c>
      <c r="F189" s="104">
        <f t="shared" si="38"/>
        <v>397.00734048560133</v>
      </c>
      <c r="G189" s="104">
        <v>0</v>
      </c>
      <c r="H189" s="123">
        <v>242.09373235460188</v>
      </c>
      <c r="I189" s="104">
        <f t="shared" si="39"/>
        <v>639.10107284020319</v>
      </c>
    </row>
    <row r="190" spans="1:9" ht="28.5" customHeight="1">
      <c r="A190" s="122"/>
      <c r="B190" s="171" t="s">
        <v>367</v>
      </c>
      <c r="C190" s="173">
        <v>332.01581027667982</v>
      </c>
      <c r="D190" s="136">
        <v>2</v>
      </c>
      <c r="E190" s="106">
        <v>1</v>
      </c>
      <c r="F190" s="104">
        <f t="shared" si="38"/>
        <v>664.03162055335963</v>
      </c>
      <c r="G190" s="104">
        <v>0</v>
      </c>
      <c r="H190" s="123">
        <v>351.91530208921512</v>
      </c>
      <c r="I190" s="104">
        <f t="shared" si="39"/>
        <v>1015.9469226425747</v>
      </c>
    </row>
    <row r="191" spans="1:9" ht="28.5" customHeight="1">
      <c r="A191" s="122"/>
      <c r="B191" s="171" t="s">
        <v>182</v>
      </c>
      <c r="C191" s="173">
        <v>340.03387916431393</v>
      </c>
      <c r="D191" s="136">
        <v>13</v>
      </c>
      <c r="E191" s="106">
        <v>1</v>
      </c>
      <c r="F191" s="104">
        <f t="shared" si="38"/>
        <v>4420.4404291360806</v>
      </c>
      <c r="G191" s="104">
        <v>0</v>
      </c>
      <c r="H191" s="123">
        <v>1912.2552230378317</v>
      </c>
      <c r="I191" s="104">
        <f t="shared" si="39"/>
        <v>6332.6956521739121</v>
      </c>
    </row>
    <row r="192" spans="1:9" ht="28.5" customHeight="1">
      <c r="A192" s="122"/>
      <c r="B192" s="171" t="s">
        <v>368</v>
      </c>
      <c r="C192" s="173">
        <v>568.04065499717672</v>
      </c>
      <c r="D192" s="136">
        <v>1</v>
      </c>
      <c r="E192" s="106">
        <v>1</v>
      </c>
      <c r="F192" s="104">
        <f t="shared" si="38"/>
        <v>568.04065499717672</v>
      </c>
      <c r="G192" s="104">
        <v>0</v>
      </c>
      <c r="H192" s="123">
        <v>335.58836815358558</v>
      </c>
      <c r="I192" s="104">
        <f t="shared" si="39"/>
        <v>903.62902315076235</v>
      </c>
    </row>
    <row r="193" spans="1:29" ht="12.75">
      <c r="A193" s="122"/>
      <c r="B193" s="171" t="s">
        <v>369</v>
      </c>
      <c r="C193" s="173"/>
      <c r="D193" s="136">
        <v>1</v>
      </c>
      <c r="E193" s="106">
        <v>1</v>
      </c>
      <c r="F193" s="104">
        <f t="shared" si="38"/>
        <v>0</v>
      </c>
      <c r="G193" s="104">
        <v>0</v>
      </c>
      <c r="H193" s="123">
        <v>0</v>
      </c>
      <c r="I193" s="104">
        <f t="shared" si="39"/>
        <v>0</v>
      </c>
    </row>
    <row r="194" spans="1:29" ht="13.5" customHeight="1">
      <c r="A194" s="122"/>
      <c r="B194" s="191" t="s">
        <v>195</v>
      </c>
      <c r="C194" s="87">
        <v>17</v>
      </c>
      <c r="D194" s="136">
        <v>105</v>
      </c>
      <c r="E194" s="106">
        <v>1</v>
      </c>
      <c r="F194" s="104">
        <f t="shared" si="38"/>
        <v>1785</v>
      </c>
      <c r="G194" s="104">
        <v>0</v>
      </c>
      <c r="H194" s="123">
        <f>2.72*D194</f>
        <v>285.60000000000002</v>
      </c>
      <c r="I194" s="104">
        <f t="shared" si="39"/>
        <v>2070.6</v>
      </c>
    </row>
    <row r="195" spans="1:29" ht="13.5" customHeight="1">
      <c r="A195" s="122"/>
      <c r="B195" s="105" t="s">
        <v>196</v>
      </c>
      <c r="C195" s="87">
        <v>11</v>
      </c>
      <c r="D195" s="136">
        <v>105</v>
      </c>
      <c r="E195" s="106">
        <v>1</v>
      </c>
      <c r="F195" s="104">
        <f t="shared" si="38"/>
        <v>1155</v>
      </c>
      <c r="G195" s="104">
        <v>0</v>
      </c>
      <c r="H195" s="123">
        <f>1.76*D195</f>
        <v>184.8</v>
      </c>
      <c r="I195" s="104">
        <f t="shared" si="39"/>
        <v>1339.8</v>
      </c>
    </row>
    <row r="196" spans="1:29" ht="13.5" customHeight="1">
      <c r="A196" s="118"/>
      <c r="B196" s="25" t="s">
        <v>70</v>
      </c>
      <c r="C196" s="83"/>
      <c r="D196" s="84"/>
      <c r="E196" s="84"/>
      <c r="F196" s="26">
        <f>SUM(F173:F195)</f>
        <v>57079.356295878017</v>
      </c>
      <c r="G196" s="26">
        <f>SUM(G173:G195)</f>
        <v>0</v>
      </c>
      <c r="H196" s="26">
        <f>SUM(H173:H195)</f>
        <v>15309.701524562392</v>
      </c>
      <c r="I196" s="26">
        <f>SUM(I173:I195)</f>
        <v>72389.05782044043</v>
      </c>
    </row>
    <row r="197" spans="1:29" ht="13.5" customHeight="1">
      <c r="A197" s="43"/>
      <c r="B197" s="43"/>
      <c r="C197" s="53"/>
      <c r="D197" s="46"/>
      <c r="E197" s="46"/>
      <c r="F197" s="53"/>
      <c r="G197" s="53"/>
      <c r="H197" s="53"/>
      <c r="I197" s="53"/>
    </row>
    <row r="198" spans="1:29" ht="13.5" customHeight="1">
      <c r="A198" s="70"/>
      <c r="B198" s="86" t="s">
        <v>197</v>
      </c>
      <c r="C198" s="76"/>
      <c r="D198" s="72"/>
      <c r="E198" s="72"/>
      <c r="F198" s="72"/>
      <c r="G198" s="72"/>
      <c r="H198" s="72"/>
      <c r="I198" s="73"/>
    </row>
    <row r="199" spans="1:29" ht="12.75">
      <c r="A199" s="115"/>
      <c r="B199" s="124" t="s">
        <v>200</v>
      </c>
      <c r="C199" s="87">
        <v>150</v>
      </c>
      <c r="D199" s="117">
        <v>4</v>
      </c>
      <c r="E199" s="117">
        <v>5</v>
      </c>
      <c r="F199" s="111">
        <f>C199*D199*E199</f>
        <v>3000</v>
      </c>
      <c r="G199" s="111"/>
      <c r="H199" s="111"/>
      <c r="I199" s="112">
        <f>SUM(F199:H199)</f>
        <v>3000</v>
      </c>
    </row>
    <row r="200" spans="1:29" ht="12.75">
      <c r="A200" s="115"/>
      <c r="B200" s="124" t="s">
        <v>201</v>
      </c>
      <c r="C200" s="87">
        <v>510</v>
      </c>
      <c r="D200" s="117">
        <v>4</v>
      </c>
      <c r="E200" s="117">
        <v>5</v>
      </c>
      <c r="F200" s="111">
        <f t="shared" ref="F200:F207" si="40">C200*D200*E200</f>
        <v>10200</v>
      </c>
      <c r="G200" s="111"/>
      <c r="H200" s="111"/>
      <c r="I200" s="112">
        <f t="shared" ref="I200:I207" si="41">SUM(F200:H200)</f>
        <v>10200</v>
      </c>
    </row>
    <row r="201" spans="1:29" ht="12.75">
      <c r="A201" s="115"/>
      <c r="B201" s="124" t="s">
        <v>202</v>
      </c>
      <c r="C201" s="87">
        <v>350</v>
      </c>
      <c r="D201" s="117">
        <v>1</v>
      </c>
      <c r="E201" s="117">
        <v>4</v>
      </c>
      <c r="F201" s="111">
        <f t="shared" si="40"/>
        <v>1400</v>
      </c>
      <c r="G201" s="111"/>
      <c r="H201" s="111"/>
      <c r="I201" s="112">
        <f t="shared" si="41"/>
        <v>1400</v>
      </c>
    </row>
    <row r="202" spans="1:29" ht="12.75">
      <c r="A202" s="115"/>
      <c r="B202" s="124" t="s">
        <v>203</v>
      </c>
      <c r="C202" s="87">
        <v>150</v>
      </c>
      <c r="D202" s="117">
        <v>4</v>
      </c>
      <c r="E202" s="117">
        <v>2</v>
      </c>
      <c r="F202" s="111">
        <f t="shared" si="40"/>
        <v>1200</v>
      </c>
      <c r="G202" s="111"/>
      <c r="H202" s="111"/>
      <c r="I202" s="112">
        <f t="shared" si="41"/>
        <v>1200</v>
      </c>
    </row>
    <row r="203" spans="1:29" ht="12.75">
      <c r="A203" s="115"/>
      <c r="B203" s="124" t="s">
        <v>204</v>
      </c>
      <c r="C203" s="87">
        <v>140</v>
      </c>
      <c r="D203" s="117">
        <v>2</v>
      </c>
      <c r="E203" s="117">
        <v>2</v>
      </c>
      <c r="F203" s="111">
        <f t="shared" si="40"/>
        <v>560</v>
      </c>
      <c r="G203" s="111"/>
      <c r="H203" s="111"/>
      <c r="I203" s="112">
        <f t="shared" si="41"/>
        <v>560</v>
      </c>
    </row>
    <row r="204" spans="1:29" ht="12.75">
      <c r="A204" s="115"/>
      <c r="B204" s="124" t="s">
        <v>205</v>
      </c>
      <c r="C204" s="87">
        <v>200</v>
      </c>
      <c r="D204" s="117">
        <v>2</v>
      </c>
      <c r="E204" s="117">
        <v>2</v>
      </c>
      <c r="F204" s="111">
        <f t="shared" si="40"/>
        <v>800</v>
      </c>
      <c r="G204" s="111"/>
      <c r="H204" s="111"/>
      <c r="I204" s="112">
        <f t="shared" si="41"/>
        <v>800</v>
      </c>
    </row>
    <row r="205" spans="1:29" s="194" customFormat="1" ht="24">
      <c r="A205" s="231"/>
      <c r="B205" s="284" t="s">
        <v>198</v>
      </c>
      <c r="C205" s="279">
        <v>1500</v>
      </c>
      <c r="D205" s="285">
        <v>2</v>
      </c>
      <c r="E205" s="285">
        <v>1</v>
      </c>
      <c r="F205" s="235">
        <f>C205*D205*E205</f>
        <v>3000</v>
      </c>
      <c r="G205" s="235"/>
      <c r="H205" s="235"/>
      <c r="I205" s="236">
        <f>SUM(F205:H205)</f>
        <v>3000</v>
      </c>
      <c r="J205" s="307"/>
      <c r="K205" s="307"/>
      <c r="L205" s="307"/>
      <c r="M205" s="307"/>
      <c r="N205" s="307"/>
      <c r="O205" s="307"/>
      <c r="P205" s="307"/>
      <c r="Q205" s="307"/>
      <c r="R205" s="307"/>
      <c r="S205" s="307"/>
      <c r="T205" s="307"/>
      <c r="U205" s="307"/>
      <c r="V205" s="307"/>
      <c r="W205" s="307"/>
      <c r="X205" s="307"/>
      <c r="Y205" s="307"/>
      <c r="Z205" s="307"/>
      <c r="AA205" s="307"/>
      <c r="AB205" s="307"/>
      <c r="AC205" s="307"/>
    </row>
    <row r="206" spans="1:29" s="194" customFormat="1" ht="24">
      <c r="A206" s="231"/>
      <c r="B206" s="284" t="s">
        <v>199</v>
      </c>
      <c r="C206" s="279">
        <v>1500</v>
      </c>
      <c r="D206" s="285">
        <v>2</v>
      </c>
      <c r="E206" s="285">
        <v>1</v>
      </c>
      <c r="F206" s="235">
        <f>C206*D206*E206</f>
        <v>3000</v>
      </c>
      <c r="G206" s="235"/>
      <c r="H206" s="235"/>
      <c r="I206" s="236">
        <f>SUM(F206:H206)</f>
        <v>3000</v>
      </c>
      <c r="J206" s="307"/>
      <c r="K206" s="307"/>
      <c r="L206" s="307"/>
      <c r="M206" s="307"/>
      <c r="N206" s="307"/>
      <c r="O206" s="307"/>
      <c r="P206" s="307"/>
      <c r="Q206" s="307"/>
      <c r="R206" s="307"/>
      <c r="S206" s="307"/>
      <c r="T206" s="307"/>
      <c r="U206" s="307"/>
      <c r="V206" s="307"/>
      <c r="W206" s="307"/>
      <c r="X206" s="307"/>
      <c r="Y206" s="307"/>
      <c r="Z206" s="307"/>
      <c r="AA206" s="307"/>
      <c r="AB206" s="307"/>
      <c r="AC206" s="307"/>
    </row>
    <row r="207" spans="1:29" ht="13.5" customHeight="1">
      <c r="A207" s="115"/>
      <c r="B207" s="124"/>
      <c r="C207" s="87">
        <v>0</v>
      </c>
      <c r="D207" s="117">
        <v>0</v>
      </c>
      <c r="E207" s="117">
        <v>0</v>
      </c>
      <c r="F207" s="111">
        <f t="shared" si="40"/>
        <v>0</v>
      </c>
      <c r="G207" s="111"/>
      <c r="H207" s="111"/>
      <c r="I207" s="112">
        <f t="shared" si="41"/>
        <v>0</v>
      </c>
    </row>
    <row r="208" spans="1:29" ht="13.5" customHeight="1">
      <c r="A208" s="118"/>
      <c r="B208" s="25" t="s">
        <v>70</v>
      </c>
      <c r="C208" s="83"/>
      <c r="D208" s="84"/>
      <c r="E208" s="84"/>
      <c r="F208" s="26">
        <f>SUM(F199:F207)</f>
        <v>23160</v>
      </c>
      <c r="G208" s="26">
        <f>SUM(G199:G207)</f>
        <v>0</v>
      </c>
      <c r="H208" s="26">
        <f>SUM(H199:H207)</f>
        <v>0</v>
      </c>
      <c r="I208" s="26">
        <f>SUM(I199:I207)</f>
        <v>23160</v>
      </c>
    </row>
    <row r="209" spans="1:9" ht="13.5" customHeight="1">
      <c r="A209" s="43"/>
      <c r="B209" s="43"/>
      <c r="C209" s="53"/>
      <c r="D209" s="46"/>
      <c r="E209" s="46"/>
      <c r="F209" s="53"/>
      <c r="G209" s="53"/>
      <c r="H209" s="53"/>
      <c r="I209" s="53"/>
    </row>
    <row r="210" spans="1:9" ht="13.5" customHeight="1">
      <c r="A210" s="22"/>
      <c r="B210" s="138" t="s">
        <v>206</v>
      </c>
      <c r="C210" s="28"/>
      <c r="D210" s="21"/>
      <c r="E210" s="21"/>
      <c r="F210" s="21"/>
      <c r="G210" s="21"/>
      <c r="H210" s="21"/>
      <c r="I210" s="21"/>
    </row>
    <row r="211" spans="1:9" ht="20.100000000000001" customHeight="1">
      <c r="A211" s="109"/>
      <c r="B211" s="65" t="s">
        <v>207</v>
      </c>
      <c r="C211" s="24">
        <f>(F29+F43+F51+F104+F112+F116+F120+F140+F170)*6%</f>
        <v>17298.384000000002</v>
      </c>
      <c r="D211" s="23">
        <v>1</v>
      </c>
      <c r="E211" s="23">
        <v>1</v>
      </c>
      <c r="F211" s="24">
        <f>D211*E211*C211</f>
        <v>17298.384000000002</v>
      </c>
      <c r="G211" s="33">
        <f>F211*(0/100)</f>
        <v>0</v>
      </c>
      <c r="H211" s="33"/>
      <c r="I211" s="24">
        <f>SUM(F211:H211)</f>
        <v>17298.384000000002</v>
      </c>
    </row>
    <row r="212" spans="1:9" ht="13.5" customHeight="1">
      <c r="B212" s="27" t="s">
        <v>70</v>
      </c>
      <c r="C212" s="53"/>
      <c r="D212" s="46"/>
      <c r="E212" s="46"/>
      <c r="F212" s="29">
        <f>SUM(F211)</f>
        <v>17298.384000000002</v>
      </c>
      <c r="G212" s="29">
        <f t="shared" ref="G212:I212" si="42">SUM(G211)</f>
        <v>0</v>
      </c>
      <c r="H212" s="29">
        <f t="shared" si="42"/>
        <v>0</v>
      </c>
      <c r="I212" s="29">
        <f t="shared" si="42"/>
        <v>17298.384000000002</v>
      </c>
    </row>
    <row r="213" spans="1:9" ht="12.75" customHeight="1">
      <c r="A213" s="43"/>
      <c r="B213" s="43"/>
      <c r="C213" s="53"/>
      <c r="D213" s="46"/>
      <c r="E213" s="46"/>
      <c r="F213" s="53"/>
      <c r="G213" s="53"/>
      <c r="H213" s="53"/>
      <c r="I213" s="53"/>
    </row>
    <row r="214" spans="1:9" ht="12.75" customHeight="1">
      <c r="A214" s="43"/>
      <c r="B214" s="43"/>
      <c r="C214" s="43"/>
      <c r="D214" s="46"/>
      <c r="E214" s="46"/>
      <c r="F214" s="34" t="s">
        <v>208</v>
      </c>
      <c r="G214" s="34" t="s">
        <v>209</v>
      </c>
      <c r="H214" s="34" t="s">
        <v>210</v>
      </c>
      <c r="I214" s="34"/>
    </row>
    <row r="215" spans="1:9" ht="12.75" customHeight="1">
      <c r="A215" s="43"/>
      <c r="B215" s="43"/>
      <c r="C215" s="53"/>
      <c r="D215" s="46"/>
      <c r="E215" s="46"/>
      <c r="F215" s="35">
        <f>SUM(F29,F43,F51,F104,F112,F116,F120,F140,F170,F196,F208,F212)</f>
        <v>385844.14029587805</v>
      </c>
      <c r="G215" s="35">
        <f>SUM(G29,G43,G51,G104,G112,G116,G120,G140,G170,G196,G208,G212)</f>
        <v>6646.5</v>
      </c>
      <c r="H215" s="35">
        <f>SUM(H29,H43,H51,H104,H112,H116,H120,H140,H170,H196,H208,H212)</f>
        <v>15309.701524562392</v>
      </c>
      <c r="I215" s="35">
        <f>SUM(I29,I43,I51,I104,I112,I116,I120,I140,I170,I196,I208,I212)</f>
        <v>407800.34182044049</v>
      </c>
    </row>
    <row r="216" spans="1:9" ht="13.5" customHeight="1">
      <c r="A216" s="43"/>
      <c r="B216" s="43"/>
      <c r="C216" s="53"/>
      <c r="D216" s="46"/>
      <c r="E216" s="46"/>
      <c r="F216" s="53"/>
      <c r="G216" s="53"/>
      <c r="H216" s="53"/>
      <c r="I216" s="53"/>
    </row>
    <row r="217" spans="1:9" ht="18.75" customHeight="1">
      <c r="A217" s="43"/>
      <c r="B217" s="139" t="s">
        <v>211</v>
      </c>
      <c r="C217" s="36"/>
      <c r="D217" s="37"/>
      <c r="E217" s="38"/>
      <c r="F217" s="39">
        <f>SUM(F29,F43,F51,F104,G112,F116,F120,F140,F170,F196,F208,F212)</f>
        <v>385844.14029587805</v>
      </c>
      <c r="G217" s="53"/>
      <c r="H217" s="53"/>
      <c r="I217" s="53"/>
    </row>
    <row r="218" spans="1:9" ht="18.75" customHeight="1">
      <c r="A218" s="43"/>
      <c r="B218" s="139" t="s">
        <v>212</v>
      </c>
      <c r="C218" s="36"/>
      <c r="D218" s="37"/>
      <c r="E218" s="38"/>
      <c r="F218" s="39">
        <f>SUM(G29,G43,G51,G104,G112,G116,G120,G140,G170,G196,G208,G212)+SUM(H29,H43,H51,H104,H112,H116,H120,H140,H170,H196,H208,H212)</f>
        <v>21956.201524562392</v>
      </c>
      <c r="G218" s="53"/>
      <c r="H218" s="53"/>
      <c r="I218" s="53"/>
    </row>
    <row r="219" spans="1:9" ht="42">
      <c r="A219" s="43"/>
      <c r="B219" s="139" t="s">
        <v>213</v>
      </c>
      <c r="C219" s="36"/>
      <c r="D219" s="37"/>
      <c r="E219" s="38"/>
      <c r="F219" s="39">
        <f>F217+F218</f>
        <v>407800.34182044043</v>
      </c>
      <c r="G219" s="53"/>
      <c r="H219" s="53"/>
      <c r="I219" s="53"/>
    </row>
    <row r="222" spans="1:9" ht="15" customHeight="1">
      <c r="F222" s="140"/>
    </row>
    <row r="223" spans="1:9" ht="12.75" customHeight="1">
      <c r="B223" s="356"/>
      <c r="C223" s="357"/>
      <c r="D223" s="357"/>
      <c r="E223" s="357"/>
      <c r="F223" s="357"/>
      <c r="G223" s="357"/>
      <c r="H223" s="357"/>
      <c r="I223" s="357"/>
    </row>
    <row r="224" spans="1:9" ht="12.75" customHeight="1">
      <c r="B224" s="59" t="s">
        <v>370</v>
      </c>
      <c r="C224" s="53"/>
      <c r="D224" s="46"/>
      <c r="E224" s="46"/>
      <c r="F224" s="53"/>
      <c r="G224" s="53"/>
      <c r="H224" s="53"/>
      <c r="I224" s="53"/>
    </row>
    <row r="225" spans="2:9" ht="12.75" customHeight="1">
      <c r="B225" s="59" t="s">
        <v>371</v>
      </c>
      <c r="C225" s="53"/>
      <c r="D225" s="46"/>
      <c r="E225" s="46"/>
      <c r="F225" s="53"/>
      <c r="G225" s="53"/>
      <c r="H225" s="53"/>
      <c r="I225" s="53"/>
    </row>
    <row r="226" spans="2:9" ht="12.75" customHeight="1">
      <c r="B226" s="59" t="s">
        <v>216</v>
      </c>
      <c r="C226" s="53"/>
      <c r="D226" s="46"/>
      <c r="E226" s="46"/>
      <c r="F226" s="53"/>
      <c r="G226" s="53"/>
      <c r="H226" s="53"/>
      <c r="I226" s="53"/>
    </row>
  </sheetData>
  <mergeCells count="4">
    <mergeCell ref="A13:A14"/>
    <mergeCell ref="B13:B14"/>
    <mergeCell ref="I13:I14"/>
    <mergeCell ref="B223:I223"/>
  </mergeCells>
  <pageMargins left="0.7" right="0.7" top="0.75" bottom="0.75" header="0" footer="0"/>
  <pageSetup scale="73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697B-CACD-4EB2-8307-22DB1DB857C4}">
  <sheetPr>
    <tabColor theme="6" tint="0.39997558519241921"/>
  </sheetPr>
  <dimension ref="A1:I69"/>
  <sheetViews>
    <sheetView showGridLines="0" topLeftCell="A46" workbookViewId="0">
      <selection activeCell="A63" sqref="A63:E65"/>
    </sheetView>
  </sheetViews>
  <sheetFormatPr defaultRowHeight="12.75"/>
  <cols>
    <col min="1" max="1" width="22.42578125" customWidth="1"/>
    <col min="2" max="2" width="18.85546875" customWidth="1"/>
    <col min="3" max="3" width="12" customWidth="1"/>
    <col min="4" max="4" width="17.140625" customWidth="1"/>
    <col min="5" max="5" width="18" customWidth="1"/>
    <col min="6" max="6" width="17.85546875" customWidth="1"/>
    <col min="7" max="8" width="11" customWidth="1"/>
    <col min="9" max="9" width="22.7109375" customWidth="1"/>
  </cols>
  <sheetData>
    <row r="1" spans="1:9" ht="94.5">
      <c r="A1" s="143" t="s">
        <v>231</v>
      </c>
      <c r="B1" s="144" t="s">
        <v>232</v>
      </c>
      <c r="C1" s="144" t="s">
        <v>233</v>
      </c>
      <c r="D1" s="144" t="s">
        <v>234</v>
      </c>
      <c r="E1" s="144" t="s">
        <v>235</v>
      </c>
      <c r="F1" s="144" t="s">
        <v>236</v>
      </c>
      <c r="G1" s="144" t="s">
        <v>237</v>
      </c>
      <c r="H1" s="144" t="s">
        <v>238</v>
      </c>
      <c r="I1" s="144" t="s">
        <v>239</v>
      </c>
    </row>
    <row r="2" spans="1:9" ht="17.25">
      <c r="A2" s="381" t="s">
        <v>240</v>
      </c>
      <c r="B2" s="148" t="s">
        <v>374</v>
      </c>
      <c r="C2" s="148">
        <v>744</v>
      </c>
      <c r="D2" s="155">
        <v>46074</v>
      </c>
      <c r="E2" s="148" t="s">
        <v>242</v>
      </c>
      <c r="F2" s="148" t="s">
        <v>260</v>
      </c>
      <c r="G2" s="149">
        <v>0.2013888888888889</v>
      </c>
      <c r="H2" s="149">
        <v>0.40208333333333335</v>
      </c>
      <c r="I2" s="150"/>
    </row>
    <row r="3" spans="1:9" ht="15">
      <c r="A3" s="381"/>
      <c r="B3" s="148" t="s">
        <v>374</v>
      </c>
      <c r="C3" s="148">
        <v>743</v>
      </c>
      <c r="D3" s="155">
        <v>46079</v>
      </c>
      <c r="E3" s="148" t="s">
        <v>260</v>
      </c>
      <c r="F3" s="148" t="s">
        <v>244</v>
      </c>
      <c r="G3" s="149">
        <v>0.78263888888888888</v>
      </c>
      <c r="H3" s="149" t="s">
        <v>375</v>
      </c>
      <c r="I3" s="151"/>
    </row>
    <row r="4" spans="1:9">
      <c r="A4" s="145" t="s">
        <v>246</v>
      </c>
      <c r="B4" s="152"/>
      <c r="C4" s="152"/>
      <c r="D4" s="152"/>
      <c r="E4" s="152"/>
      <c r="F4" s="152"/>
      <c r="G4" s="152"/>
      <c r="H4" s="152"/>
      <c r="I4" s="153"/>
    </row>
    <row r="5" spans="1:9" ht="17.25">
      <c r="A5" s="381" t="s">
        <v>247</v>
      </c>
      <c r="B5" s="148" t="s">
        <v>248</v>
      </c>
      <c r="C5" s="148">
        <v>464</v>
      </c>
      <c r="D5" s="155">
        <v>46074</v>
      </c>
      <c r="E5" s="148" t="s">
        <v>247</v>
      </c>
      <c r="F5" s="148" t="s">
        <v>260</v>
      </c>
      <c r="G5" s="149">
        <v>0.37152777777777779</v>
      </c>
      <c r="H5" s="149">
        <v>0.57361111111111107</v>
      </c>
      <c r="I5" s="150"/>
    </row>
    <row r="6" spans="1:9" ht="17.25">
      <c r="A6" s="381"/>
      <c r="B6" s="148" t="s">
        <v>248</v>
      </c>
      <c r="C6" s="148">
        <v>465</v>
      </c>
      <c r="D6" s="155">
        <v>46080</v>
      </c>
      <c r="E6" s="148" t="s">
        <v>260</v>
      </c>
      <c r="F6" s="148" t="s">
        <v>247</v>
      </c>
      <c r="G6" s="149">
        <v>0.61527777777777781</v>
      </c>
      <c r="H6" s="149">
        <v>0.73958333333333337</v>
      </c>
      <c r="I6" s="154"/>
    </row>
    <row r="7" spans="1:9">
      <c r="A7" s="145" t="s">
        <v>246</v>
      </c>
      <c r="B7" s="152"/>
      <c r="C7" s="152"/>
      <c r="D7" s="152"/>
      <c r="E7" s="152"/>
      <c r="F7" s="152"/>
      <c r="G7" s="152"/>
      <c r="H7" s="152"/>
      <c r="I7" s="153"/>
    </row>
    <row r="8" spans="1:9" ht="17.25" customHeight="1">
      <c r="A8" s="383" t="s">
        <v>249</v>
      </c>
      <c r="B8" s="148" t="s">
        <v>250</v>
      </c>
      <c r="C8" s="148">
        <v>3837</v>
      </c>
      <c r="D8" s="155">
        <v>46075</v>
      </c>
      <c r="E8" s="148" t="s">
        <v>251</v>
      </c>
      <c r="F8" s="148" t="s">
        <v>244</v>
      </c>
      <c r="G8" s="149">
        <v>0.19444444444444445</v>
      </c>
      <c r="H8" s="149">
        <v>0.24652777777777779</v>
      </c>
      <c r="I8" s="150"/>
    </row>
    <row r="9" spans="1:9" ht="17.25">
      <c r="A9" s="383"/>
      <c r="B9" s="148" t="s">
        <v>374</v>
      </c>
      <c r="C9" s="148">
        <v>700</v>
      </c>
      <c r="D9" s="155">
        <v>46075</v>
      </c>
      <c r="E9" s="148" t="s">
        <v>242</v>
      </c>
      <c r="F9" s="148" t="s">
        <v>260</v>
      </c>
      <c r="G9" s="149">
        <v>0.46527777777777779</v>
      </c>
      <c r="H9" s="149">
        <v>0.66805555555555551</v>
      </c>
      <c r="I9" s="150"/>
    </row>
    <row r="10" spans="1:9" ht="17.25">
      <c r="A10" s="383"/>
      <c r="B10" s="148" t="s">
        <v>374</v>
      </c>
      <c r="C10" s="148">
        <v>205</v>
      </c>
      <c r="D10" s="155">
        <v>46079</v>
      </c>
      <c r="E10" s="148" t="s">
        <v>260</v>
      </c>
      <c r="F10" s="148" t="s">
        <v>376</v>
      </c>
      <c r="G10" s="149">
        <v>0.68541666666666667</v>
      </c>
      <c r="H10" s="149" t="s">
        <v>377</v>
      </c>
      <c r="I10" s="150"/>
    </row>
    <row r="11" spans="1:9" ht="17.25">
      <c r="A11" s="383"/>
      <c r="B11" s="148" t="s">
        <v>250</v>
      </c>
      <c r="C11" s="148">
        <v>4570</v>
      </c>
      <c r="D11" s="155">
        <v>46080</v>
      </c>
      <c r="E11" s="148" t="s">
        <v>376</v>
      </c>
      <c r="F11" s="148" t="s">
        <v>251</v>
      </c>
      <c r="G11" s="149">
        <v>0.35416666666666669</v>
      </c>
      <c r="H11" s="149">
        <v>0.40625</v>
      </c>
      <c r="I11" s="154"/>
    </row>
    <row r="12" spans="1:9">
      <c r="A12" s="145" t="s">
        <v>246</v>
      </c>
      <c r="B12" s="152"/>
      <c r="C12" s="152"/>
      <c r="D12" s="152"/>
      <c r="E12" s="152"/>
      <c r="F12" s="152"/>
      <c r="G12" s="152"/>
      <c r="H12" s="152"/>
      <c r="I12" s="153"/>
    </row>
    <row r="13" spans="1:9" ht="17.25">
      <c r="A13" s="380" t="s">
        <v>240</v>
      </c>
      <c r="B13" s="148" t="s">
        <v>374</v>
      </c>
      <c r="C13" s="148">
        <v>744</v>
      </c>
      <c r="D13" s="155">
        <v>46075</v>
      </c>
      <c r="E13" s="148" t="s">
        <v>242</v>
      </c>
      <c r="F13" s="148" t="s">
        <v>260</v>
      </c>
      <c r="G13" s="149">
        <v>0.2013888888888889</v>
      </c>
      <c r="H13" s="149">
        <v>0.40208333333333335</v>
      </c>
      <c r="I13" s="150"/>
    </row>
    <row r="14" spans="1:9" ht="17.25">
      <c r="A14" s="380"/>
      <c r="B14" s="148" t="s">
        <v>374</v>
      </c>
      <c r="C14" s="148">
        <v>743</v>
      </c>
      <c r="D14" s="155">
        <v>46079</v>
      </c>
      <c r="E14" s="148" t="s">
        <v>260</v>
      </c>
      <c r="F14" s="148" t="s">
        <v>244</v>
      </c>
      <c r="G14" s="149">
        <v>0.78263888888888888</v>
      </c>
      <c r="H14" s="149" t="s">
        <v>375</v>
      </c>
      <c r="I14" s="150"/>
    </row>
    <row r="15" spans="1:9">
      <c r="A15" s="145" t="s">
        <v>246</v>
      </c>
      <c r="B15" s="152"/>
      <c r="C15" s="152"/>
      <c r="D15" s="152"/>
      <c r="E15" s="152"/>
      <c r="F15" s="152"/>
      <c r="G15" s="152"/>
      <c r="H15" s="152"/>
      <c r="I15" s="153"/>
    </row>
    <row r="16" spans="1:9" ht="17.25">
      <c r="A16" s="381" t="s">
        <v>255</v>
      </c>
      <c r="B16" s="148" t="s">
        <v>374</v>
      </c>
      <c r="C16" s="148">
        <v>396</v>
      </c>
      <c r="D16" s="155">
        <v>46075</v>
      </c>
      <c r="E16" s="148" t="s">
        <v>19</v>
      </c>
      <c r="F16" s="148" t="s">
        <v>260</v>
      </c>
      <c r="G16" s="149">
        <v>0.22083333333333333</v>
      </c>
      <c r="H16" s="149">
        <v>0.41875000000000001</v>
      </c>
      <c r="I16" s="150"/>
    </row>
    <row r="17" spans="1:9" ht="17.25">
      <c r="A17" s="381"/>
      <c r="B17" s="148" t="s">
        <v>374</v>
      </c>
      <c r="C17" s="148">
        <v>172</v>
      </c>
      <c r="D17" s="155">
        <v>46079</v>
      </c>
      <c r="E17" s="148" t="s">
        <v>260</v>
      </c>
      <c r="F17" s="148" t="s">
        <v>19</v>
      </c>
      <c r="G17" s="149">
        <v>0.76736111111111116</v>
      </c>
      <c r="H17" s="149" t="s">
        <v>378</v>
      </c>
      <c r="I17" s="154"/>
    </row>
    <row r="18" spans="1:9">
      <c r="A18" s="145"/>
      <c r="B18" s="152"/>
      <c r="C18" s="152"/>
      <c r="D18" s="152"/>
      <c r="E18" s="152"/>
      <c r="F18" s="152"/>
      <c r="G18" s="152"/>
      <c r="H18" s="152"/>
      <c r="I18" s="153"/>
    </row>
    <row r="19" spans="1:9" ht="17.25">
      <c r="A19" s="381" t="s">
        <v>243</v>
      </c>
      <c r="B19" s="148" t="s">
        <v>241</v>
      </c>
      <c r="C19" s="148">
        <v>58</v>
      </c>
      <c r="D19" s="155">
        <v>46075</v>
      </c>
      <c r="E19" s="148" t="s">
        <v>243</v>
      </c>
      <c r="F19" s="148" t="s">
        <v>260</v>
      </c>
      <c r="G19" s="149">
        <v>0.30208333333333331</v>
      </c>
      <c r="H19" s="149">
        <v>0.38194444444444442</v>
      </c>
      <c r="I19" s="150"/>
    </row>
    <row r="20" spans="1:9" ht="17.25">
      <c r="A20" s="381"/>
      <c r="B20" s="148" t="s">
        <v>241</v>
      </c>
      <c r="C20" s="148">
        <v>57</v>
      </c>
      <c r="D20" s="155">
        <v>46079</v>
      </c>
      <c r="E20" s="148" t="s">
        <v>260</v>
      </c>
      <c r="F20" s="148" t="s">
        <v>243</v>
      </c>
      <c r="G20" s="149">
        <v>0.75694444444444442</v>
      </c>
      <c r="H20" s="149">
        <v>0.82638888888888884</v>
      </c>
      <c r="I20" s="154"/>
    </row>
    <row r="21" spans="1:9">
      <c r="A21" s="145" t="s">
        <v>246</v>
      </c>
      <c r="B21" s="146" t="s">
        <v>246</v>
      </c>
      <c r="C21" s="146" t="s">
        <v>246</v>
      </c>
      <c r="D21" s="146" t="s">
        <v>246</v>
      </c>
      <c r="E21" s="146" t="s">
        <v>246</v>
      </c>
      <c r="F21" s="146" t="s">
        <v>246</v>
      </c>
      <c r="G21" s="146" t="s">
        <v>246</v>
      </c>
      <c r="H21" s="146" t="s">
        <v>246</v>
      </c>
      <c r="I21" s="147" t="s">
        <v>246</v>
      </c>
    </row>
    <row r="22" spans="1:9" ht="17.25">
      <c r="A22" s="381" t="s">
        <v>257</v>
      </c>
      <c r="B22" s="148" t="s">
        <v>374</v>
      </c>
      <c r="C22" s="148">
        <v>398</v>
      </c>
      <c r="D22" s="155">
        <v>46075</v>
      </c>
      <c r="E22" s="148" t="s">
        <v>257</v>
      </c>
      <c r="F22" s="148" t="s">
        <v>260</v>
      </c>
      <c r="G22" s="149">
        <v>0.38541666666666669</v>
      </c>
      <c r="H22" s="149">
        <v>0.44722222222222224</v>
      </c>
      <c r="I22" s="150"/>
    </row>
    <row r="23" spans="1:9" ht="17.25">
      <c r="A23" s="381"/>
      <c r="B23" s="148" t="s">
        <v>374</v>
      </c>
      <c r="C23" s="148">
        <v>208</v>
      </c>
      <c r="D23" s="155">
        <v>46079</v>
      </c>
      <c r="E23" s="148" t="s">
        <v>260</v>
      </c>
      <c r="F23" s="148" t="s">
        <v>257</v>
      </c>
      <c r="G23" s="149">
        <v>0.77500000000000002</v>
      </c>
      <c r="H23" s="149">
        <v>0.83333333333333337</v>
      </c>
      <c r="I23" s="154"/>
    </row>
    <row r="24" spans="1:9">
      <c r="A24" s="145" t="s">
        <v>246</v>
      </c>
      <c r="B24" s="146" t="s">
        <v>246</v>
      </c>
      <c r="C24" s="146" t="s">
        <v>246</v>
      </c>
      <c r="D24" s="146" t="s">
        <v>246</v>
      </c>
      <c r="E24" s="146" t="s">
        <v>246</v>
      </c>
      <c r="F24" s="146" t="s">
        <v>246</v>
      </c>
      <c r="G24" s="146" t="s">
        <v>246</v>
      </c>
      <c r="H24" s="146" t="s">
        <v>246</v>
      </c>
      <c r="I24" s="147" t="s">
        <v>246</v>
      </c>
    </row>
    <row r="25" spans="1:9" ht="17.25">
      <c r="A25" s="381" t="s">
        <v>258</v>
      </c>
      <c r="B25" s="148" t="s">
        <v>374</v>
      </c>
      <c r="C25" s="148">
        <v>763</v>
      </c>
      <c r="D25" s="155">
        <v>46075</v>
      </c>
      <c r="E25" s="148" t="s">
        <v>259</v>
      </c>
      <c r="F25" s="148" t="s">
        <v>260</v>
      </c>
      <c r="G25" s="149">
        <v>0.33680555555555558</v>
      </c>
      <c r="H25" s="149">
        <v>0.43888888888888888</v>
      </c>
      <c r="I25" s="150"/>
    </row>
    <row r="26" spans="1:9" ht="17.25">
      <c r="A26" s="381"/>
      <c r="B26" s="148" t="s">
        <v>374</v>
      </c>
      <c r="C26" s="148">
        <v>460</v>
      </c>
      <c r="D26" s="155">
        <v>46079</v>
      </c>
      <c r="E26" s="148" t="s">
        <v>260</v>
      </c>
      <c r="F26" s="148" t="s">
        <v>259</v>
      </c>
      <c r="G26" s="149">
        <v>0.75694444444444442</v>
      </c>
      <c r="H26" s="149">
        <v>0.77430555555555558</v>
      </c>
      <c r="I26" s="154"/>
    </row>
    <row r="27" spans="1:9">
      <c r="A27" s="145" t="s">
        <v>246</v>
      </c>
      <c r="B27" s="146" t="s">
        <v>246</v>
      </c>
      <c r="C27" s="146" t="s">
        <v>246</v>
      </c>
      <c r="D27" s="146" t="s">
        <v>246</v>
      </c>
      <c r="E27" s="146" t="s">
        <v>246</v>
      </c>
      <c r="F27" s="146" t="s">
        <v>246</v>
      </c>
      <c r="G27" s="146" t="s">
        <v>246</v>
      </c>
      <c r="H27" s="146" t="s">
        <v>246</v>
      </c>
      <c r="I27" s="147" t="s">
        <v>246</v>
      </c>
    </row>
    <row r="28" spans="1:9" ht="17.25">
      <c r="A28" s="381" t="s">
        <v>263</v>
      </c>
      <c r="B28" s="148" t="s">
        <v>261</v>
      </c>
      <c r="C28" s="148">
        <v>290</v>
      </c>
      <c r="D28" s="155">
        <v>46075</v>
      </c>
      <c r="E28" s="148" t="s">
        <v>264</v>
      </c>
      <c r="F28" s="148" t="s">
        <v>260</v>
      </c>
      <c r="G28" s="149">
        <v>0.27777777777777779</v>
      </c>
      <c r="H28" s="149">
        <v>0.44791666666666669</v>
      </c>
      <c r="I28" s="150"/>
    </row>
    <row r="29" spans="1:9" ht="17.25">
      <c r="A29" s="381"/>
      <c r="B29" s="148" t="s">
        <v>261</v>
      </c>
      <c r="C29" s="148">
        <v>297</v>
      </c>
      <c r="D29" s="155">
        <v>46079</v>
      </c>
      <c r="E29" s="148" t="s">
        <v>260</v>
      </c>
      <c r="F29" s="148" t="s">
        <v>264</v>
      </c>
      <c r="G29" s="149">
        <v>0.78194444444444444</v>
      </c>
      <c r="H29" s="149">
        <v>0.62152777777777779</v>
      </c>
      <c r="I29" s="154"/>
    </row>
    <row r="30" spans="1:9">
      <c r="A30" s="145" t="s">
        <v>246</v>
      </c>
      <c r="B30" s="146" t="s">
        <v>246</v>
      </c>
      <c r="C30" s="146" t="s">
        <v>246</v>
      </c>
      <c r="D30" s="146" t="s">
        <v>246</v>
      </c>
      <c r="E30" s="146" t="s">
        <v>246</v>
      </c>
      <c r="F30" s="146" t="s">
        <v>246</v>
      </c>
      <c r="G30" s="146" t="s">
        <v>246</v>
      </c>
      <c r="H30" s="146" t="s">
        <v>246</v>
      </c>
      <c r="I30" s="147" t="s">
        <v>246</v>
      </c>
    </row>
    <row r="31" spans="1:9" ht="17.25">
      <c r="A31" s="381" t="s">
        <v>268</v>
      </c>
      <c r="B31" s="148" t="s">
        <v>261</v>
      </c>
      <c r="C31" s="148">
        <v>364</v>
      </c>
      <c r="D31" s="155">
        <v>46076</v>
      </c>
      <c r="E31" s="148" t="s">
        <v>269</v>
      </c>
      <c r="F31" s="148" t="s">
        <v>260</v>
      </c>
      <c r="G31" s="149">
        <v>0.38194444444444442</v>
      </c>
      <c r="H31" s="149">
        <v>0.60277777777777775</v>
      </c>
      <c r="I31" s="150"/>
    </row>
    <row r="32" spans="1:9" ht="17.25">
      <c r="A32" s="381"/>
      <c r="B32" s="148" t="s">
        <v>261</v>
      </c>
      <c r="C32" s="148">
        <v>454</v>
      </c>
      <c r="D32" s="155">
        <v>46079</v>
      </c>
      <c r="E32" s="148" t="s">
        <v>260</v>
      </c>
      <c r="F32" s="148" t="s">
        <v>269</v>
      </c>
      <c r="G32" s="149">
        <v>0.79374999999999996</v>
      </c>
      <c r="H32" s="149" t="s">
        <v>379</v>
      </c>
      <c r="I32" s="154"/>
    </row>
    <row r="33" spans="1:9">
      <c r="A33" s="145" t="s">
        <v>246</v>
      </c>
      <c r="B33" s="146" t="s">
        <v>246</v>
      </c>
      <c r="C33" s="146" t="s">
        <v>246</v>
      </c>
      <c r="D33" s="146" t="s">
        <v>246</v>
      </c>
      <c r="E33" s="146" t="s">
        <v>246</v>
      </c>
      <c r="F33" s="146" t="s">
        <v>246</v>
      </c>
      <c r="G33" s="146" t="s">
        <v>246</v>
      </c>
      <c r="H33" s="146" t="s">
        <v>246</v>
      </c>
      <c r="I33" s="147" t="s">
        <v>246</v>
      </c>
    </row>
    <row r="34" spans="1:9" ht="17.25">
      <c r="A34" s="381" t="s">
        <v>242</v>
      </c>
      <c r="B34" s="148" t="s">
        <v>261</v>
      </c>
      <c r="C34" s="148">
        <v>700</v>
      </c>
      <c r="D34" s="155">
        <v>46076</v>
      </c>
      <c r="E34" s="148" t="s">
        <v>242</v>
      </c>
      <c r="F34" s="148" t="s">
        <v>260</v>
      </c>
      <c r="G34" s="149">
        <v>0.46527777777777779</v>
      </c>
      <c r="H34" s="149">
        <v>0.66805555555555551</v>
      </c>
      <c r="I34" s="150"/>
    </row>
    <row r="35" spans="1:9" ht="17.25">
      <c r="A35" s="381"/>
      <c r="B35" s="148" t="s">
        <v>261</v>
      </c>
      <c r="C35" s="148">
        <v>743</v>
      </c>
      <c r="D35" s="155">
        <v>46079</v>
      </c>
      <c r="E35" s="148" t="s">
        <v>260</v>
      </c>
      <c r="F35" s="148" t="s">
        <v>244</v>
      </c>
      <c r="G35" s="149">
        <v>0.78263888888888888</v>
      </c>
      <c r="H35" s="149" t="s">
        <v>380</v>
      </c>
      <c r="I35" s="154"/>
    </row>
    <row r="36" spans="1:9">
      <c r="A36" s="145" t="s">
        <v>246</v>
      </c>
      <c r="B36" s="146" t="s">
        <v>246</v>
      </c>
      <c r="C36" s="146" t="s">
        <v>246</v>
      </c>
      <c r="D36" s="146" t="s">
        <v>246</v>
      </c>
      <c r="E36" s="146" t="s">
        <v>246</v>
      </c>
      <c r="F36" s="146" t="s">
        <v>246</v>
      </c>
      <c r="G36" s="146" t="s">
        <v>246</v>
      </c>
      <c r="H36" s="146" t="s">
        <v>246</v>
      </c>
      <c r="I36" s="147" t="s">
        <v>246</v>
      </c>
    </row>
    <row r="37" spans="1:9" ht="17.25">
      <c r="A37" s="381" t="s">
        <v>271</v>
      </c>
      <c r="B37" s="148" t="s">
        <v>261</v>
      </c>
      <c r="C37" s="148">
        <v>487</v>
      </c>
      <c r="D37" s="155">
        <v>46076</v>
      </c>
      <c r="E37" s="148" t="s">
        <v>271</v>
      </c>
      <c r="F37" s="148" t="s">
        <v>260</v>
      </c>
      <c r="G37" s="149">
        <v>0.21180555555555555</v>
      </c>
      <c r="H37" s="149">
        <v>0.42499999999999999</v>
      </c>
      <c r="I37" s="150"/>
    </row>
    <row r="38" spans="1:9" ht="17.25">
      <c r="A38" s="381"/>
      <c r="B38" s="148" t="s">
        <v>261</v>
      </c>
      <c r="C38" s="148">
        <v>486</v>
      </c>
      <c r="D38" s="155">
        <v>46079</v>
      </c>
      <c r="E38" s="148" t="s">
        <v>260</v>
      </c>
      <c r="F38" s="148" t="s">
        <v>271</v>
      </c>
      <c r="G38" s="149">
        <v>0.78194444444444444</v>
      </c>
      <c r="H38" s="149" t="s">
        <v>381</v>
      </c>
      <c r="I38" s="154"/>
    </row>
    <row r="39" spans="1:9">
      <c r="A39" s="145" t="s">
        <v>246</v>
      </c>
      <c r="B39" s="146" t="s">
        <v>246</v>
      </c>
      <c r="C39" s="146" t="s">
        <v>246</v>
      </c>
      <c r="D39" s="146" t="s">
        <v>246</v>
      </c>
      <c r="E39" s="146" t="s">
        <v>246</v>
      </c>
      <c r="F39" s="146" t="s">
        <v>246</v>
      </c>
      <c r="G39" s="146" t="s">
        <v>246</v>
      </c>
      <c r="H39" s="146" t="s">
        <v>246</v>
      </c>
      <c r="I39" s="147" t="s">
        <v>246</v>
      </c>
    </row>
    <row r="40" spans="1:9" ht="17.25">
      <c r="A40" s="381" t="s">
        <v>255</v>
      </c>
      <c r="B40" s="148" t="s">
        <v>374</v>
      </c>
      <c r="C40" s="148">
        <v>396</v>
      </c>
      <c r="D40" s="155">
        <v>46076</v>
      </c>
      <c r="E40" s="148" t="s">
        <v>19</v>
      </c>
      <c r="F40" s="148" t="s">
        <v>260</v>
      </c>
      <c r="G40" s="149">
        <v>0.22083333333333333</v>
      </c>
      <c r="H40" s="149">
        <v>0.41875000000000001</v>
      </c>
      <c r="I40" s="150"/>
    </row>
    <row r="41" spans="1:9" ht="17.25">
      <c r="A41" s="381"/>
      <c r="B41" s="148" t="s">
        <v>374</v>
      </c>
      <c r="C41" s="148">
        <v>172</v>
      </c>
      <c r="D41" s="155">
        <v>46079</v>
      </c>
      <c r="E41" s="148" t="s">
        <v>260</v>
      </c>
      <c r="F41" s="148" t="s">
        <v>19</v>
      </c>
      <c r="G41" s="149">
        <v>0.76736111111111116</v>
      </c>
      <c r="H41" s="149" t="s">
        <v>378</v>
      </c>
      <c r="I41" s="154"/>
    </row>
    <row r="42" spans="1:9">
      <c r="A42" s="145" t="s">
        <v>246</v>
      </c>
      <c r="B42" s="146" t="s">
        <v>246</v>
      </c>
      <c r="C42" s="146" t="s">
        <v>246</v>
      </c>
      <c r="D42" s="146" t="s">
        <v>246</v>
      </c>
      <c r="E42" s="146" t="s">
        <v>246</v>
      </c>
      <c r="F42" s="146" t="s">
        <v>246</v>
      </c>
      <c r="G42" s="146" t="s">
        <v>246</v>
      </c>
      <c r="H42" s="146" t="s">
        <v>246</v>
      </c>
      <c r="I42" s="147" t="s">
        <v>246</v>
      </c>
    </row>
    <row r="43" spans="1:9" ht="17.25">
      <c r="A43" s="381" t="s">
        <v>243</v>
      </c>
      <c r="B43" s="148" t="s">
        <v>241</v>
      </c>
      <c r="C43" s="148">
        <v>58</v>
      </c>
      <c r="D43" s="155">
        <v>46076</v>
      </c>
      <c r="E43" s="148" t="s">
        <v>243</v>
      </c>
      <c r="F43" s="148" t="s">
        <v>260</v>
      </c>
      <c r="G43" s="149">
        <v>0.30208333333333331</v>
      </c>
      <c r="H43" s="149">
        <v>0.38194444444444442</v>
      </c>
      <c r="I43" s="150"/>
    </row>
    <row r="44" spans="1:9" ht="17.25">
      <c r="A44" s="381"/>
      <c r="B44" s="148" t="s">
        <v>241</v>
      </c>
      <c r="C44" s="148">
        <v>57</v>
      </c>
      <c r="D44" s="155">
        <v>46079</v>
      </c>
      <c r="E44" s="148" t="s">
        <v>260</v>
      </c>
      <c r="F44" s="148" t="s">
        <v>243</v>
      </c>
      <c r="G44" s="149">
        <v>0.75694444444444442</v>
      </c>
      <c r="H44" s="149">
        <v>0.82638888888888884</v>
      </c>
      <c r="I44" s="154"/>
    </row>
    <row r="45" spans="1:9">
      <c r="A45" s="145" t="s">
        <v>246</v>
      </c>
      <c r="B45" s="146" t="s">
        <v>246</v>
      </c>
      <c r="C45" s="146" t="s">
        <v>246</v>
      </c>
      <c r="D45" s="146" t="s">
        <v>246</v>
      </c>
      <c r="E45" s="146" t="s">
        <v>246</v>
      </c>
      <c r="F45" s="146" t="s">
        <v>246</v>
      </c>
      <c r="G45" s="146" t="s">
        <v>246</v>
      </c>
      <c r="H45" s="146" t="s">
        <v>246</v>
      </c>
      <c r="I45" s="147" t="s">
        <v>246</v>
      </c>
    </row>
    <row r="46" spans="1:9" ht="17.25">
      <c r="A46" s="381" t="s">
        <v>273</v>
      </c>
      <c r="B46" s="148" t="s">
        <v>261</v>
      </c>
      <c r="C46" s="148">
        <v>842</v>
      </c>
      <c r="D46" s="155">
        <v>46076</v>
      </c>
      <c r="E46" s="148" t="s">
        <v>273</v>
      </c>
      <c r="F46" s="148" t="s">
        <v>260</v>
      </c>
      <c r="G46" s="149">
        <v>0.36041666666666666</v>
      </c>
      <c r="H46" s="149">
        <v>0.43055555555555558</v>
      </c>
      <c r="I46" s="150"/>
    </row>
    <row r="47" spans="1:9" ht="17.25">
      <c r="A47" s="381"/>
      <c r="B47" s="148" t="s">
        <v>261</v>
      </c>
      <c r="C47" s="148">
        <v>163</v>
      </c>
      <c r="D47" s="155">
        <v>46079</v>
      </c>
      <c r="E47" s="148" t="s">
        <v>260</v>
      </c>
      <c r="F47" s="148" t="s">
        <v>273</v>
      </c>
      <c r="G47" s="149">
        <v>0.79513888888888884</v>
      </c>
      <c r="H47" s="149">
        <v>0.85763888888888884</v>
      </c>
      <c r="I47" s="154"/>
    </row>
    <row r="48" spans="1:9">
      <c r="A48" s="145" t="s">
        <v>246</v>
      </c>
      <c r="B48" s="146" t="s">
        <v>246</v>
      </c>
      <c r="C48" s="146" t="s">
        <v>246</v>
      </c>
      <c r="D48" s="146" t="s">
        <v>246</v>
      </c>
      <c r="E48" s="146" t="s">
        <v>246</v>
      </c>
      <c r="F48" s="146" t="s">
        <v>246</v>
      </c>
      <c r="G48" s="146" t="s">
        <v>246</v>
      </c>
      <c r="H48" s="146" t="s">
        <v>246</v>
      </c>
      <c r="I48" s="147" t="s">
        <v>246</v>
      </c>
    </row>
    <row r="49" spans="1:9" ht="17.25">
      <c r="A49" s="381" t="s">
        <v>382</v>
      </c>
      <c r="B49" s="148" t="s">
        <v>261</v>
      </c>
      <c r="C49" s="148">
        <v>392</v>
      </c>
      <c r="D49" s="155">
        <v>46076</v>
      </c>
      <c r="E49" s="148" t="s">
        <v>259</v>
      </c>
      <c r="F49" s="148" t="s">
        <v>260</v>
      </c>
      <c r="G49" s="149">
        <v>0.36319444444444443</v>
      </c>
      <c r="H49" s="149">
        <v>0.46458333333333335</v>
      </c>
      <c r="I49" s="150"/>
    </row>
    <row r="50" spans="1:9" ht="17.25">
      <c r="A50" s="381"/>
      <c r="B50" s="148" t="s">
        <v>261</v>
      </c>
      <c r="C50" s="148">
        <v>391</v>
      </c>
      <c r="D50" s="155">
        <v>46079</v>
      </c>
      <c r="E50" s="148" t="s">
        <v>260</v>
      </c>
      <c r="F50" s="148" t="s">
        <v>259</v>
      </c>
      <c r="G50" s="149">
        <v>0.77361111111111114</v>
      </c>
      <c r="H50" s="149">
        <v>0.79097222222222219</v>
      </c>
      <c r="I50" s="154"/>
    </row>
    <row r="51" spans="1:9">
      <c r="A51" s="145" t="s">
        <v>246</v>
      </c>
      <c r="B51" s="146" t="s">
        <v>246</v>
      </c>
      <c r="C51" s="146" t="s">
        <v>246</v>
      </c>
      <c r="D51" s="146" t="s">
        <v>246</v>
      </c>
      <c r="E51" s="146" t="s">
        <v>246</v>
      </c>
      <c r="F51" s="146" t="s">
        <v>246</v>
      </c>
      <c r="G51" s="146" t="s">
        <v>246</v>
      </c>
      <c r="H51" s="146" t="s">
        <v>246</v>
      </c>
      <c r="I51" s="147" t="s">
        <v>246</v>
      </c>
    </row>
    <row r="52" spans="1:9" ht="17.25">
      <c r="A52" s="381" t="s">
        <v>247</v>
      </c>
      <c r="B52" s="148" t="s">
        <v>248</v>
      </c>
      <c r="C52" s="148">
        <v>464</v>
      </c>
      <c r="D52" s="155">
        <v>46076</v>
      </c>
      <c r="E52" s="148" t="s">
        <v>247</v>
      </c>
      <c r="F52" s="148" t="s">
        <v>260</v>
      </c>
      <c r="G52" s="149">
        <v>0.37152777777777779</v>
      </c>
      <c r="H52" s="149">
        <v>0.57361111111111107</v>
      </c>
      <c r="I52" s="150"/>
    </row>
    <row r="53" spans="1:9" ht="36">
      <c r="A53" s="381"/>
      <c r="B53" s="148" t="s">
        <v>248</v>
      </c>
      <c r="C53" s="148">
        <v>465</v>
      </c>
      <c r="D53" s="155">
        <v>46080</v>
      </c>
      <c r="E53" s="148" t="s">
        <v>260</v>
      </c>
      <c r="F53" s="148" t="s">
        <v>247</v>
      </c>
      <c r="G53" s="149">
        <v>0.61527777777777781</v>
      </c>
      <c r="H53" s="149">
        <v>0.73958333333333337</v>
      </c>
      <c r="I53" s="154" t="s">
        <v>274</v>
      </c>
    </row>
    <row r="54" spans="1:9">
      <c r="A54" s="145" t="s">
        <v>246</v>
      </c>
      <c r="B54" s="152"/>
      <c r="C54" s="152"/>
      <c r="D54" s="152"/>
      <c r="E54" s="152"/>
      <c r="F54" s="152"/>
      <c r="G54" s="152"/>
      <c r="H54" s="152"/>
      <c r="I54" s="153"/>
    </row>
    <row r="55" spans="1:9" ht="17.25">
      <c r="A55" s="381" t="s">
        <v>275</v>
      </c>
      <c r="B55" s="148" t="s">
        <v>261</v>
      </c>
      <c r="C55" s="148">
        <v>267</v>
      </c>
      <c r="D55" s="155">
        <v>46076</v>
      </c>
      <c r="E55" s="148" t="s">
        <v>276</v>
      </c>
      <c r="F55" s="148" t="s">
        <v>260</v>
      </c>
      <c r="G55" s="149">
        <v>0.37083333333333335</v>
      </c>
      <c r="H55" s="149">
        <v>0.4375</v>
      </c>
      <c r="I55" s="150"/>
    </row>
    <row r="56" spans="1:9" ht="17.25">
      <c r="A56" s="381"/>
      <c r="B56" s="148" t="s">
        <v>261</v>
      </c>
      <c r="C56" s="148">
        <v>268</v>
      </c>
      <c r="D56" s="155">
        <v>46079</v>
      </c>
      <c r="E56" s="148" t="s">
        <v>260</v>
      </c>
      <c r="F56" s="148" t="s">
        <v>276</v>
      </c>
      <c r="G56" s="149">
        <v>0.80972222222222223</v>
      </c>
      <c r="H56" s="149">
        <v>0.9555555555555556</v>
      </c>
      <c r="I56" s="154"/>
    </row>
    <row r="57" spans="1:9">
      <c r="A57" s="145" t="s">
        <v>246</v>
      </c>
      <c r="B57" s="152"/>
      <c r="C57" s="152"/>
      <c r="D57" s="152"/>
      <c r="E57" s="152"/>
      <c r="F57" s="152"/>
      <c r="G57" s="152"/>
      <c r="H57" s="152"/>
      <c r="I57" s="153"/>
    </row>
    <row r="58" spans="1:9" ht="17.25">
      <c r="A58" s="381" t="s">
        <v>252</v>
      </c>
      <c r="B58" s="148" t="s">
        <v>261</v>
      </c>
      <c r="C58" s="148">
        <v>462</v>
      </c>
      <c r="D58" s="155">
        <v>46076</v>
      </c>
      <c r="E58" s="148" t="s">
        <v>252</v>
      </c>
      <c r="F58" s="148" t="s">
        <v>260</v>
      </c>
      <c r="G58" s="149">
        <v>0.29166666666666669</v>
      </c>
      <c r="H58" s="149">
        <v>0.44791666666666669</v>
      </c>
      <c r="I58" s="150"/>
    </row>
    <row r="59" spans="1:9" ht="17.25">
      <c r="A59" s="381"/>
      <c r="B59" s="148" t="s">
        <v>261</v>
      </c>
      <c r="C59" s="148">
        <v>489</v>
      </c>
      <c r="D59" s="155">
        <v>46079</v>
      </c>
      <c r="E59" s="148" t="s">
        <v>260</v>
      </c>
      <c r="F59" s="148" t="s">
        <v>252</v>
      </c>
      <c r="G59" s="149">
        <v>0.79236111111111107</v>
      </c>
      <c r="H59" s="149">
        <v>0.94791666666666663</v>
      </c>
      <c r="I59" s="154"/>
    </row>
    <row r="62" spans="1:9">
      <c r="A62" s="164"/>
      <c r="B62" s="164"/>
      <c r="C62" s="164"/>
      <c r="D62" s="164"/>
      <c r="E62" s="164"/>
    </row>
    <row r="63" spans="1:9" ht="13.5" customHeight="1">
      <c r="A63" s="399" t="s">
        <v>383</v>
      </c>
      <c r="B63" s="384" t="s">
        <v>384</v>
      </c>
      <c r="C63" s="384" t="s">
        <v>385</v>
      </c>
      <c r="D63" s="384" t="s">
        <v>386</v>
      </c>
      <c r="E63" s="387" t="s">
        <v>387</v>
      </c>
      <c r="F63" s="164"/>
    </row>
    <row r="64" spans="1:9">
      <c r="A64" s="400"/>
      <c r="B64" s="385"/>
      <c r="C64" s="385"/>
      <c r="D64" s="385"/>
      <c r="E64" s="388"/>
      <c r="F64" s="164"/>
    </row>
    <row r="65" spans="1:6">
      <c r="A65" s="401"/>
      <c r="B65" s="386"/>
      <c r="C65" s="386"/>
      <c r="D65" s="386"/>
      <c r="E65" s="389"/>
      <c r="F65" s="164"/>
    </row>
    <row r="66" spans="1:6" ht="27" customHeight="1">
      <c r="A66" s="390" t="s">
        <v>388</v>
      </c>
      <c r="B66" s="393" t="s">
        <v>389</v>
      </c>
      <c r="C66" s="393" t="s">
        <v>390</v>
      </c>
      <c r="D66" s="393" t="s">
        <v>391</v>
      </c>
      <c r="E66" s="396" t="s">
        <v>392</v>
      </c>
      <c r="F66" s="164"/>
    </row>
    <row r="67" spans="1:6" ht="13.5" customHeight="1">
      <c r="A67" s="391"/>
      <c r="B67" s="394"/>
      <c r="C67" s="394"/>
      <c r="D67" s="394"/>
      <c r="E67" s="397"/>
      <c r="F67" s="164"/>
    </row>
    <row r="68" spans="1:6">
      <c r="A68" s="392"/>
      <c r="B68" s="395"/>
      <c r="C68" s="395"/>
      <c r="D68" s="395"/>
      <c r="E68" s="398"/>
      <c r="F68" s="164"/>
    </row>
    <row r="69" spans="1:6">
      <c r="A69" s="164"/>
      <c r="B69" s="164"/>
      <c r="C69" s="164"/>
      <c r="D69" s="164"/>
      <c r="E69" s="164"/>
    </row>
  </sheetData>
  <mergeCells count="29">
    <mergeCell ref="A2:A3"/>
    <mergeCell ref="A5:A6"/>
    <mergeCell ref="A8:A11"/>
    <mergeCell ref="A13:A14"/>
    <mergeCell ref="A16:A17"/>
    <mergeCell ref="A37:A38"/>
    <mergeCell ref="A19:A20"/>
    <mergeCell ref="A52:A53"/>
    <mergeCell ref="A63:A65"/>
    <mergeCell ref="B63:B65"/>
    <mergeCell ref="A55:A56"/>
    <mergeCell ref="A58:A59"/>
    <mergeCell ref="A40:A41"/>
    <mergeCell ref="A43:A44"/>
    <mergeCell ref="A46:A47"/>
    <mergeCell ref="A49:A50"/>
    <mergeCell ref="A22:A23"/>
    <mergeCell ref="A25:A26"/>
    <mergeCell ref="A28:A29"/>
    <mergeCell ref="A31:A32"/>
    <mergeCell ref="A34:A35"/>
    <mergeCell ref="C63:C65"/>
    <mergeCell ref="D63:D65"/>
    <mergeCell ref="E63:E65"/>
    <mergeCell ref="A66:A68"/>
    <mergeCell ref="B66:B68"/>
    <mergeCell ref="C66:C68"/>
    <mergeCell ref="D66:D68"/>
    <mergeCell ref="E66:E6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5F19-E9BA-4C7B-8BDB-F8D613B9385F}">
  <sheetPr>
    <tabColor theme="7" tint="0.39997558519241921"/>
  </sheetPr>
  <dimension ref="A1:AC224"/>
  <sheetViews>
    <sheetView zoomScale="85" zoomScaleNormal="85" workbookViewId="0">
      <selection activeCell="B6" sqref="B6"/>
    </sheetView>
  </sheetViews>
  <sheetFormatPr defaultColWidth="14.42578125" defaultRowHeight="15" customHeight="1"/>
  <cols>
    <col min="1" max="1" width="4.140625" style="64" bestFit="1" customWidth="1"/>
    <col min="2" max="2" width="62.85546875" style="64" customWidth="1"/>
    <col min="3" max="3" width="39.5703125" style="64" customWidth="1"/>
    <col min="4" max="4" width="10" style="64" customWidth="1"/>
    <col min="5" max="5" width="10.28515625" style="64" bestFit="1" customWidth="1"/>
    <col min="6" max="6" width="21.28515625" style="64" bestFit="1" customWidth="1"/>
    <col min="7" max="7" width="12.140625" style="64" bestFit="1" customWidth="1"/>
    <col min="8" max="8" width="11.42578125" style="64" customWidth="1"/>
    <col min="9" max="9" width="15.28515625" style="64" bestFit="1" customWidth="1"/>
    <col min="10" max="29" width="8.7109375" style="64" customWidth="1"/>
    <col min="30" max="16384" width="14.42578125" style="64"/>
  </cols>
  <sheetData>
    <row r="1" spans="1:9" ht="15" customHeight="1" thickBot="1">
      <c r="A1" s="40"/>
      <c r="B1" s="41" t="s">
        <v>0</v>
      </c>
      <c r="C1" s="10" t="s">
        <v>44</v>
      </c>
      <c r="D1" s="40"/>
      <c r="E1" s="40"/>
      <c r="F1" s="43"/>
      <c r="G1" s="43"/>
      <c r="H1" s="52"/>
      <c r="I1" s="52"/>
    </row>
    <row r="2" spans="1:9" ht="15" customHeight="1" thickBot="1">
      <c r="A2" s="40"/>
      <c r="B2" s="41" t="s">
        <v>1</v>
      </c>
      <c r="C2" s="132" t="s">
        <v>45</v>
      </c>
      <c r="D2" s="40"/>
      <c r="E2" s="40"/>
      <c r="F2" s="43"/>
      <c r="G2" s="52"/>
      <c r="H2" s="44"/>
      <c r="I2" s="44"/>
    </row>
    <row r="3" spans="1:9" ht="14.25" customHeight="1">
      <c r="A3" s="40"/>
      <c r="B3" s="41" t="s">
        <v>2</v>
      </c>
      <c r="C3" s="42" t="s">
        <v>3</v>
      </c>
      <c r="D3" s="40"/>
      <c r="E3" s="40"/>
      <c r="F3" s="43"/>
      <c r="G3" s="44"/>
      <c r="H3" s="44"/>
      <c r="I3" s="44"/>
    </row>
    <row r="4" spans="1:9" ht="14.25" customHeight="1" thickBot="1">
      <c r="A4" s="40"/>
      <c r="B4" s="41" t="s">
        <v>4</v>
      </c>
      <c r="C4" s="42"/>
      <c r="D4" s="40"/>
      <c r="E4" s="40"/>
      <c r="F4" s="43"/>
      <c r="G4" s="44"/>
      <c r="H4" s="44"/>
      <c r="I4" s="44"/>
    </row>
    <row r="5" spans="1:9" ht="14.25" customHeight="1">
      <c r="A5" s="40"/>
      <c r="B5" s="41" t="s">
        <v>5</v>
      </c>
      <c r="C5" s="96" t="s">
        <v>46</v>
      </c>
      <c r="D5" s="40"/>
      <c r="E5" s="40"/>
      <c r="F5" s="43"/>
      <c r="G5" s="44"/>
      <c r="H5" s="45"/>
      <c r="I5" s="45"/>
    </row>
    <row r="6" spans="1:9" ht="14.25" customHeight="1">
      <c r="A6" s="40"/>
      <c r="B6" s="41" t="s">
        <v>7</v>
      </c>
      <c r="C6" s="42" t="s">
        <v>393</v>
      </c>
      <c r="D6" s="40"/>
      <c r="E6" s="40"/>
      <c r="F6" s="46"/>
      <c r="G6" s="43"/>
      <c r="H6" s="45"/>
      <c r="I6" s="43"/>
    </row>
    <row r="7" spans="1:9" ht="14.25" customHeight="1">
      <c r="A7" s="40"/>
      <c r="B7" s="41" t="s">
        <v>9</v>
      </c>
      <c r="C7" s="42" t="s">
        <v>394</v>
      </c>
      <c r="D7" s="40"/>
      <c r="E7" s="40"/>
      <c r="F7" s="46"/>
      <c r="G7" s="43"/>
      <c r="H7" s="45"/>
      <c r="I7" s="43"/>
    </row>
    <row r="8" spans="1:9" ht="14.25" customHeight="1">
      <c r="A8" s="40"/>
      <c r="B8" s="41" t="s">
        <v>10</v>
      </c>
      <c r="C8" s="42">
        <v>105</v>
      </c>
      <c r="D8" s="40"/>
      <c r="E8" s="40"/>
      <c r="F8" s="46"/>
      <c r="G8" s="43"/>
      <c r="H8" s="45"/>
      <c r="I8" s="43"/>
    </row>
    <row r="9" spans="1:9" ht="14.25" customHeight="1" thickBot="1">
      <c r="A9" s="40"/>
      <c r="B9" s="41" t="s">
        <v>11</v>
      </c>
      <c r="C9" s="42"/>
      <c r="D9" s="46"/>
      <c r="E9" s="46"/>
      <c r="F9" s="46"/>
      <c r="G9" s="43"/>
      <c r="H9" s="45"/>
      <c r="I9" s="43"/>
    </row>
    <row r="10" spans="1:9" ht="15" customHeight="1">
      <c r="A10" s="40"/>
      <c r="B10" s="41" t="s">
        <v>12</v>
      </c>
      <c r="C10" s="42" t="s">
        <v>48</v>
      </c>
      <c r="D10" s="40"/>
      <c r="E10" s="40"/>
      <c r="F10" s="47"/>
      <c r="G10" s="43"/>
      <c r="H10" s="43"/>
      <c r="I10" s="43"/>
    </row>
    <row r="11" spans="1:9" ht="14.25" customHeight="1" thickBot="1">
      <c r="A11" s="40"/>
      <c r="B11" s="41" t="s">
        <v>14</v>
      </c>
      <c r="C11" s="42"/>
      <c r="D11" s="40"/>
      <c r="E11" s="40"/>
      <c r="F11" s="43"/>
      <c r="G11" s="43"/>
      <c r="H11" s="43"/>
      <c r="I11" s="43"/>
    </row>
    <row r="12" spans="1:9" ht="13.5" customHeight="1" thickBot="1">
      <c r="A12" s="48"/>
      <c r="B12" s="49"/>
      <c r="C12" s="50"/>
      <c r="D12" s="51"/>
      <c r="E12" s="47"/>
      <c r="F12" s="43"/>
      <c r="G12" s="43"/>
      <c r="H12" s="43"/>
      <c r="I12" s="43"/>
    </row>
    <row r="13" spans="1:9" ht="13.5" customHeight="1">
      <c r="A13" s="352" t="s">
        <v>49</v>
      </c>
      <c r="B13" s="352" t="s">
        <v>50</v>
      </c>
      <c r="C13" s="17" t="s">
        <v>51</v>
      </c>
      <c r="D13" s="17" t="s">
        <v>49</v>
      </c>
      <c r="E13" s="17" t="s">
        <v>49</v>
      </c>
      <c r="F13" s="17" t="s">
        <v>52</v>
      </c>
      <c r="G13" s="18">
        <v>0.15</v>
      </c>
      <c r="H13" s="19" t="s">
        <v>35</v>
      </c>
      <c r="I13" s="354" t="s">
        <v>53</v>
      </c>
    </row>
    <row r="14" spans="1:9" ht="13.5" customHeight="1" thickBot="1">
      <c r="A14" s="353"/>
      <c r="B14" s="353"/>
      <c r="C14" s="20" t="s">
        <v>54</v>
      </c>
      <c r="D14" s="20" t="s">
        <v>55</v>
      </c>
      <c r="E14" s="20" t="s">
        <v>56</v>
      </c>
      <c r="F14" s="20" t="s">
        <v>57</v>
      </c>
      <c r="G14" s="20" t="s">
        <v>58</v>
      </c>
      <c r="H14" s="20" t="s">
        <v>59</v>
      </c>
      <c r="I14" s="355"/>
    </row>
    <row r="15" spans="1:9" ht="13.5" customHeight="1" thickBot="1">
      <c r="A15" s="60"/>
      <c r="B15" s="60"/>
      <c r="C15" s="74"/>
      <c r="D15" s="74"/>
      <c r="E15" s="74"/>
      <c r="F15" s="74"/>
      <c r="G15" s="74"/>
      <c r="H15" s="74"/>
      <c r="I15" s="75"/>
    </row>
    <row r="16" spans="1:9" ht="13.5" customHeight="1">
      <c r="A16" s="61"/>
      <c r="B16" s="72" t="s">
        <v>27</v>
      </c>
      <c r="C16" s="72"/>
      <c r="D16" s="72"/>
      <c r="E16" s="72"/>
      <c r="F16" s="72"/>
      <c r="G16" s="72"/>
      <c r="H16" s="72"/>
      <c r="I16" s="73"/>
    </row>
    <row r="17" spans="1:9" ht="13.5" customHeight="1">
      <c r="A17" s="115"/>
      <c r="B17" s="113" t="s">
        <v>277</v>
      </c>
      <c r="C17" s="116">
        <v>245</v>
      </c>
      <c r="D17" s="117">
        <v>20</v>
      </c>
      <c r="E17" s="117">
        <v>4</v>
      </c>
      <c r="F17" s="111">
        <f>D17*E17*C17</f>
        <v>19600</v>
      </c>
      <c r="G17" s="111">
        <f>F17*(0/100)</f>
        <v>0</v>
      </c>
      <c r="H17" s="112">
        <v>0</v>
      </c>
      <c r="I17" s="114">
        <f>SUM(F17:H17)</f>
        <v>19600</v>
      </c>
    </row>
    <row r="18" spans="1:9" ht="13.5" customHeight="1">
      <c r="A18" s="115"/>
      <c r="B18" s="113" t="s">
        <v>278</v>
      </c>
      <c r="C18" s="116">
        <v>225</v>
      </c>
      <c r="D18" s="117">
        <v>19</v>
      </c>
      <c r="E18" s="117">
        <v>4</v>
      </c>
      <c r="F18" s="111">
        <f t="shared" ref="F18:F27" si="0">D18*E18*C18</f>
        <v>17100</v>
      </c>
      <c r="G18" s="111">
        <f t="shared" ref="G18:G27" si="1">F18*(0/100)</f>
        <v>0</v>
      </c>
      <c r="H18" s="112">
        <v>0</v>
      </c>
      <c r="I18" s="114">
        <f t="shared" ref="I18:I27" si="2">SUM(F18:H18)</f>
        <v>17100</v>
      </c>
    </row>
    <row r="19" spans="1:9" ht="13.5" customHeight="1">
      <c r="A19" s="115"/>
      <c r="B19" s="113" t="s">
        <v>279</v>
      </c>
      <c r="C19" s="116">
        <v>225</v>
      </c>
      <c r="D19" s="117">
        <v>1</v>
      </c>
      <c r="E19" s="117">
        <v>5</v>
      </c>
      <c r="F19" s="111">
        <f t="shared" si="0"/>
        <v>1125</v>
      </c>
      <c r="G19" s="111">
        <f t="shared" si="1"/>
        <v>0</v>
      </c>
      <c r="H19" s="112">
        <v>0</v>
      </c>
      <c r="I19" s="114">
        <f t="shared" si="2"/>
        <v>1125</v>
      </c>
    </row>
    <row r="20" spans="1:9" ht="13.5" customHeight="1">
      <c r="A20" s="115"/>
      <c r="B20" s="113" t="s">
        <v>279</v>
      </c>
      <c r="C20" s="116">
        <v>225</v>
      </c>
      <c r="D20" s="117">
        <v>1</v>
      </c>
      <c r="E20" s="117">
        <v>6</v>
      </c>
      <c r="F20" s="111">
        <f t="shared" si="0"/>
        <v>1350</v>
      </c>
      <c r="G20" s="111">
        <f t="shared" si="1"/>
        <v>0</v>
      </c>
      <c r="H20" s="112">
        <v>0</v>
      </c>
      <c r="I20" s="114">
        <f t="shared" si="2"/>
        <v>1350</v>
      </c>
    </row>
    <row r="21" spans="1:9" ht="13.5" customHeight="1">
      <c r="A21" s="115"/>
      <c r="B21" s="113" t="s">
        <v>280</v>
      </c>
      <c r="C21" s="116">
        <v>245</v>
      </c>
      <c r="D21" s="117">
        <v>22</v>
      </c>
      <c r="E21" s="117">
        <v>3</v>
      </c>
      <c r="F21" s="111">
        <f t="shared" si="0"/>
        <v>16170</v>
      </c>
      <c r="G21" s="111">
        <f t="shared" si="1"/>
        <v>0</v>
      </c>
      <c r="H21" s="112">
        <v>0</v>
      </c>
      <c r="I21" s="114">
        <f t="shared" si="2"/>
        <v>16170</v>
      </c>
    </row>
    <row r="22" spans="1:9" ht="13.5" customHeight="1">
      <c r="A22" s="115"/>
      <c r="B22" s="113" t="s">
        <v>281</v>
      </c>
      <c r="C22" s="116">
        <v>4</v>
      </c>
      <c r="D22" s="117">
        <v>105</v>
      </c>
      <c r="E22" s="117">
        <v>1</v>
      </c>
      <c r="F22" s="111">
        <f t="shared" si="0"/>
        <v>420</v>
      </c>
      <c r="G22" s="111">
        <f t="shared" si="1"/>
        <v>0</v>
      </c>
      <c r="H22" s="112">
        <v>0</v>
      </c>
      <c r="I22" s="114">
        <f t="shared" si="2"/>
        <v>420</v>
      </c>
    </row>
    <row r="23" spans="1:9" ht="13.5" customHeight="1">
      <c r="A23" s="115"/>
      <c r="B23" s="113" t="s">
        <v>282</v>
      </c>
      <c r="C23" s="116">
        <v>4</v>
      </c>
      <c r="D23" s="117">
        <v>1</v>
      </c>
      <c r="E23" s="117">
        <v>6</v>
      </c>
      <c r="F23" s="111">
        <f t="shared" si="0"/>
        <v>24</v>
      </c>
      <c r="G23" s="111">
        <f t="shared" si="1"/>
        <v>0</v>
      </c>
      <c r="H23" s="112">
        <v>0</v>
      </c>
      <c r="I23" s="114">
        <f t="shared" si="2"/>
        <v>24</v>
      </c>
    </row>
    <row r="24" spans="1:9" ht="13.5" customHeight="1">
      <c r="A24" s="115"/>
      <c r="B24" s="113" t="s">
        <v>282</v>
      </c>
      <c r="C24" s="116">
        <v>4</v>
      </c>
      <c r="D24" s="117">
        <v>1</v>
      </c>
      <c r="E24" s="117">
        <v>5</v>
      </c>
      <c r="F24" s="111">
        <f t="shared" si="0"/>
        <v>20</v>
      </c>
      <c r="G24" s="111">
        <f t="shared" si="1"/>
        <v>0</v>
      </c>
      <c r="H24" s="112">
        <v>0</v>
      </c>
      <c r="I24" s="114">
        <f t="shared" si="2"/>
        <v>20</v>
      </c>
    </row>
    <row r="25" spans="1:9" ht="13.5" customHeight="1">
      <c r="A25" s="115"/>
      <c r="B25" s="113" t="s">
        <v>282</v>
      </c>
      <c r="C25" s="116">
        <v>4</v>
      </c>
      <c r="D25" s="117">
        <v>39</v>
      </c>
      <c r="E25" s="117">
        <v>4</v>
      </c>
      <c r="F25" s="111">
        <f t="shared" si="0"/>
        <v>624</v>
      </c>
      <c r="G25" s="111">
        <f t="shared" si="1"/>
        <v>0</v>
      </c>
      <c r="H25" s="112">
        <v>0</v>
      </c>
      <c r="I25" s="114">
        <f t="shared" si="2"/>
        <v>624</v>
      </c>
    </row>
    <row r="26" spans="1:9" ht="13.5" customHeight="1">
      <c r="A26" s="115"/>
      <c r="B26" s="113" t="s">
        <v>282</v>
      </c>
      <c r="C26" s="116">
        <v>4</v>
      </c>
      <c r="D26" s="117">
        <v>22</v>
      </c>
      <c r="E26" s="117">
        <v>3</v>
      </c>
      <c r="F26" s="111">
        <f t="shared" si="0"/>
        <v>264</v>
      </c>
      <c r="G26" s="111">
        <f t="shared" si="1"/>
        <v>0</v>
      </c>
      <c r="H26" s="112">
        <v>0</v>
      </c>
      <c r="I26" s="114">
        <f t="shared" si="2"/>
        <v>264</v>
      </c>
    </row>
    <row r="27" spans="1:9" ht="13.5" customHeight="1">
      <c r="A27" s="115"/>
      <c r="B27" s="141" t="s">
        <v>283</v>
      </c>
      <c r="C27" s="116">
        <v>4</v>
      </c>
      <c r="D27" s="117">
        <v>0</v>
      </c>
      <c r="E27" s="117">
        <v>0</v>
      </c>
      <c r="F27" s="111">
        <f t="shared" si="0"/>
        <v>0</v>
      </c>
      <c r="G27" s="111">
        <f t="shared" si="1"/>
        <v>0</v>
      </c>
      <c r="H27" s="112">
        <f t="shared" ref="H27" si="3">F27*(3.5/100)</f>
        <v>0</v>
      </c>
      <c r="I27" s="114">
        <f t="shared" si="2"/>
        <v>0</v>
      </c>
    </row>
    <row r="28" spans="1:9" ht="13.5" customHeight="1">
      <c r="A28" s="115"/>
      <c r="B28" s="113"/>
      <c r="C28" s="116"/>
      <c r="D28" s="117"/>
      <c r="E28" s="117"/>
      <c r="F28" s="111">
        <f>D28*E28*C28</f>
        <v>0</v>
      </c>
      <c r="G28" s="111">
        <f>F28*(0/100)</f>
        <v>0</v>
      </c>
      <c r="H28" s="112">
        <f>F28*(3.5/100)</f>
        <v>0</v>
      </c>
      <c r="I28" s="114">
        <f>SUM(F28:H28)</f>
        <v>0</v>
      </c>
    </row>
    <row r="29" spans="1:9" ht="13.5" customHeight="1">
      <c r="A29" s="110"/>
      <c r="B29" s="25" t="s">
        <v>70</v>
      </c>
      <c r="C29" s="53"/>
      <c r="D29" s="46"/>
      <c r="E29" s="46"/>
      <c r="F29" s="26">
        <f>SUM(F17:F28)</f>
        <v>56697</v>
      </c>
      <c r="G29" s="26">
        <f t="shared" ref="G29:I29" si="4">SUM(G17:G28)</f>
        <v>0</v>
      </c>
      <c r="H29" s="26">
        <f t="shared" si="4"/>
        <v>0</v>
      </c>
      <c r="I29" s="26">
        <f t="shared" si="4"/>
        <v>56697</v>
      </c>
    </row>
    <row r="30" spans="1:9" ht="13.5" customHeight="1" thickBot="1">
      <c r="A30" s="43"/>
      <c r="B30" s="43"/>
      <c r="C30" s="53"/>
      <c r="D30" s="46"/>
      <c r="E30" s="46"/>
      <c r="F30" s="53"/>
      <c r="G30" s="53"/>
      <c r="H30" s="53"/>
      <c r="I30" s="53"/>
    </row>
    <row r="31" spans="1:9" ht="13.5" customHeight="1">
      <c r="A31" s="70"/>
      <c r="B31" s="71" t="s">
        <v>28</v>
      </c>
      <c r="C31" s="72"/>
      <c r="D31" s="72"/>
      <c r="E31" s="72"/>
      <c r="F31" s="72"/>
      <c r="G31" s="72"/>
      <c r="H31" s="72"/>
      <c r="I31" s="73"/>
    </row>
    <row r="32" spans="1:9" ht="13.5" customHeight="1">
      <c r="A32" s="115"/>
      <c r="B32" s="163" t="s">
        <v>284</v>
      </c>
      <c r="C32" s="116">
        <v>0</v>
      </c>
      <c r="D32" s="142">
        <v>105</v>
      </c>
      <c r="E32" s="120">
        <v>4</v>
      </c>
      <c r="F32" s="111">
        <f>C32*D32*E32</f>
        <v>0</v>
      </c>
      <c r="G32" s="111">
        <f>F32*(15/100)</f>
        <v>0</v>
      </c>
      <c r="H32" s="111">
        <v>0</v>
      </c>
      <c r="I32" s="112">
        <f>SUM(F32:H32)</f>
        <v>0</v>
      </c>
    </row>
    <row r="33" spans="1:9" ht="13.5" customHeight="1">
      <c r="A33" s="115"/>
      <c r="B33" s="163" t="s">
        <v>395</v>
      </c>
      <c r="C33" s="116">
        <v>330</v>
      </c>
      <c r="D33" s="142">
        <v>105</v>
      </c>
      <c r="E33" s="120">
        <v>1</v>
      </c>
      <c r="F33" s="111">
        <f t="shared" ref="F33:F39" si="5">C33*D33*E33</f>
        <v>34650</v>
      </c>
      <c r="G33" s="111">
        <f t="shared" ref="G33:G39" si="6">F33*(15/100)</f>
        <v>5197.5</v>
      </c>
      <c r="H33" s="111">
        <v>0</v>
      </c>
      <c r="I33" s="112">
        <f t="shared" ref="I33:I39" si="7">SUM(F33:H33)</f>
        <v>39847.5</v>
      </c>
    </row>
    <row r="34" spans="1:9" ht="13.5" customHeight="1">
      <c r="A34" s="115"/>
      <c r="B34" s="163" t="s">
        <v>286</v>
      </c>
      <c r="C34" s="116">
        <v>0</v>
      </c>
      <c r="D34" s="142">
        <v>105</v>
      </c>
      <c r="E34" s="120">
        <v>1</v>
      </c>
      <c r="F34" s="111">
        <f t="shared" si="5"/>
        <v>0</v>
      </c>
      <c r="G34" s="111">
        <f t="shared" si="6"/>
        <v>0</v>
      </c>
      <c r="H34" s="111">
        <v>0</v>
      </c>
      <c r="I34" s="112">
        <f t="shared" si="7"/>
        <v>0</v>
      </c>
    </row>
    <row r="35" spans="1:9" ht="27" customHeight="1">
      <c r="A35" s="115"/>
      <c r="B35" s="163" t="s">
        <v>287</v>
      </c>
      <c r="C35" s="116">
        <v>52</v>
      </c>
      <c r="D35" s="142">
        <v>105</v>
      </c>
      <c r="E35" s="120">
        <v>2</v>
      </c>
      <c r="F35" s="111">
        <f>C35*D35*E35</f>
        <v>10920</v>
      </c>
      <c r="G35" s="111">
        <f>F35*(15/100)</f>
        <v>1638</v>
      </c>
      <c r="H35" s="111">
        <v>0</v>
      </c>
      <c r="I35" s="112">
        <f>SUM(F35:H35)</f>
        <v>12558</v>
      </c>
    </row>
    <row r="36" spans="1:9" ht="13.5" customHeight="1">
      <c r="A36" s="115"/>
      <c r="B36" s="163" t="s">
        <v>288</v>
      </c>
      <c r="C36" s="116">
        <v>60</v>
      </c>
      <c r="D36" s="142">
        <v>105</v>
      </c>
      <c r="E36" s="120">
        <v>2</v>
      </c>
      <c r="F36" s="111">
        <f>C36*D36*E36</f>
        <v>12600</v>
      </c>
      <c r="G36" s="111">
        <f>F36*(15/100)</f>
        <v>1890</v>
      </c>
      <c r="H36" s="111">
        <v>0</v>
      </c>
      <c r="I36" s="112">
        <f>SUM(F36:H36)</f>
        <v>14490</v>
      </c>
    </row>
    <row r="37" spans="1:9" ht="13.5" customHeight="1">
      <c r="A37" s="115"/>
      <c r="B37" s="163" t="s">
        <v>289</v>
      </c>
      <c r="C37" s="116">
        <v>16</v>
      </c>
      <c r="D37" s="142">
        <v>105</v>
      </c>
      <c r="E37" s="120">
        <v>2</v>
      </c>
      <c r="F37" s="111">
        <f>C37*D37*E37</f>
        <v>3360</v>
      </c>
      <c r="G37" s="111">
        <f>F37*(15/100)</f>
        <v>504</v>
      </c>
      <c r="H37" s="111">
        <v>0</v>
      </c>
      <c r="I37" s="112">
        <f>SUM(F37:H37)</f>
        <v>3864</v>
      </c>
    </row>
    <row r="38" spans="1:9" ht="13.5" customHeight="1">
      <c r="A38" s="115"/>
      <c r="B38" s="163" t="s">
        <v>290</v>
      </c>
      <c r="C38" s="116">
        <v>105</v>
      </c>
      <c r="D38" s="142">
        <v>105</v>
      </c>
      <c r="E38" s="120">
        <v>1</v>
      </c>
      <c r="F38" s="111">
        <f>C38*D38*E38</f>
        <v>11025</v>
      </c>
      <c r="G38" s="111">
        <f>F38*(15/100)</f>
        <v>1653.75</v>
      </c>
      <c r="H38" s="111">
        <v>0</v>
      </c>
      <c r="I38" s="112">
        <f>SUM(F38:H38)</f>
        <v>12678.75</v>
      </c>
    </row>
    <row r="39" spans="1:9" ht="13.5" customHeight="1">
      <c r="A39" s="115"/>
      <c r="B39" s="163" t="s">
        <v>291</v>
      </c>
      <c r="C39" s="116">
        <v>22</v>
      </c>
      <c r="D39" s="142">
        <v>105</v>
      </c>
      <c r="E39" s="120">
        <v>1</v>
      </c>
      <c r="F39" s="111">
        <f t="shared" si="5"/>
        <v>2310</v>
      </c>
      <c r="G39" s="111">
        <f t="shared" si="6"/>
        <v>346.5</v>
      </c>
      <c r="H39" s="111">
        <v>0</v>
      </c>
      <c r="I39" s="112">
        <f t="shared" si="7"/>
        <v>2656.5</v>
      </c>
    </row>
    <row r="40" spans="1:9" ht="13.5" customHeight="1">
      <c r="A40" s="115"/>
      <c r="B40" s="163" t="s">
        <v>292</v>
      </c>
      <c r="C40" s="116">
        <v>145</v>
      </c>
      <c r="D40" s="142">
        <v>105</v>
      </c>
      <c r="E40" s="120">
        <v>0</v>
      </c>
      <c r="F40" s="111">
        <f>C40*D40*E40</f>
        <v>0</v>
      </c>
      <c r="G40" s="111">
        <f>F40*(15/100)</f>
        <v>0</v>
      </c>
      <c r="H40" s="111">
        <v>0</v>
      </c>
      <c r="I40" s="112">
        <f>SUM(F40:H40)</f>
        <v>0</v>
      </c>
    </row>
    <row r="41" spans="1:9" ht="13.5" customHeight="1">
      <c r="A41" s="115"/>
      <c r="B41" s="163" t="s">
        <v>293</v>
      </c>
      <c r="C41" s="116">
        <v>95</v>
      </c>
      <c r="D41" s="142">
        <v>105</v>
      </c>
      <c r="E41" s="120">
        <v>0</v>
      </c>
      <c r="F41" s="111">
        <f>C41*D41*E41</f>
        <v>0</v>
      </c>
      <c r="G41" s="111">
        <f>F41*(15/100)</f>
        <v>0</v>
      </c>
      <c r="H41" s="111">
        <v>0</v>
      </c>
      <c r="I41" s="112">
        <f>SUM(F41:H41)</f>
        <v>0</v>
      </c>
    </row>
    <row r="42" spans="1:9" ht="13.5" customHeight="1" thickBot="1">
      <c r="A42" s="115"/>
      <c r="B42" s="119"/>
      <c r="C42" s="116"/>
      <c r="D42" s="120"/>
      <c r="E42" s="120"/>
      <c r="F42" s="111">
        <f t="shared" ref="F42" si="8">C42*D42*E42</f>
        <v>0</v>
      </c>
      <c r="G42" s="111">
        <f t="shared" ref="G42" si="9">F42*(15/100)</f>
        <v>0</v>
      </c>
      <c r="H42" s="111"/>
      <c r="I42" s="112">
        <f t="shared" ref="I42" si="10">SUM(F42:H42)</f>
        <v>0</v>
      </c>
    </row>
    <row r="43" spans="1:9" ht="13.5" customHeight="1">
      <c r="A43" s="118"/>
      <c r="B43" s="25" t="s">
        <v>70</v>
      </c>
      <c r="C43" s="83"/>
      <c r="D43" s="84"/>
      <c r="E43" s="84"/>
      <c r="F43" s="26">
        <f>SUM(F32:F42)</f>
        <v>74865</v>
      </c>
      <c r="G43" s="26">
        <f t="shared" ref="G43:I43" si="11">SUM(G32:G42)</f>
        <v>11229.75</v>
      </c>
      <c r="H43" s="26">
        <f t="shared" si="11"/>
        <v>0</v>
      </c>
      <c r="I43" s="26">
        <f t="shared" si="11"/>
        <v>86094.75</v>
      </c>
    </row>
    <row r="44" spans="1:9" ht="13.5" customHeight="1" thickBot="1">
      <c r="A44" s="43"/>
      <c r="B44" s="43"/>
      <c r="C44" s="53"/>
      <c r="D44" s="46"/>
      <c r="E44" s="46"/>
      <c r="F44" s="53"/>
      <c r="G44" s="53"/>
      <c r="H44" s="53"/>
      <c r="I44" s="53"/>
    </row>
    <row r="45" spans="1:9" ht="13.5" customHeight="1" thickBot="1">
      <c r="A45" s="70"/>
      <c r="B45" s="71" t="s">
        <v>95</v>
      </c>
      <c r="C45" s="76"/>
      <c r="D45" s="72"/>
      <c r="E45" s="72"/>
      <c r="F45" s="72"/>
      <c r="G45" s="72"/>
      <c r="H45" s="72"/>
      <c r="I45" s="73"/>
    </row>
    <row r="46" spans="1:9" ht="21.75" customHeight="1">
      <c r="A46" s="62"/>
      <c r="B46" s="93" t="s">
        <v>396</v>
      </c>
      <c r="C46" s="56">
        <v>4100</v>
      </c>
      <c r="D46" s="54">
        <v>1</v>
      </c>
      <c r="E46" s="54">
        <v>3</v>
      </c>
      <c r="F46" s="55">
        <f>C46*D46*E46</f>
        <v>12300</v>
      </c>
      <c r="G46" s="55">
        <f>F46*(15/100)</f>
        <v>1845</v>
      </c>
      <c r="H46" s="55"/>
      <c r="I46" s="55">
        <f>SUM(F46:H46)</f>
        <v>14145</v>
      </c>
    </row>
    <row r="47" spans="1:9" ht="27.75" customHeight="1">
      <c r="A47" s="62"/>
      <c r="B47" s="93" t="s">
        <v>295</v>
      </c>
      <c r="C47" s="56">
        <v>8215</v>
      </c>
      <c r="D47" s="54">
        <v>1</v>
      </c>
      <c r="E47" s="54">
        <v>1</v>
      </c>
      <c r="F47" s="55">
        <f t="shared" ref="F47:F48" si="12">C47*D47*E47</f>
        <v>8215</v>
      </c>
      <c r="G47" s="55">
        <v>0</v>
      </c>
      <c r="H47" s="55"/>
      <c r="I47" s="55">
        <f t="shared" ref="I47:I48" si="13">SUM(F47:H47)</f>
        <v>8215</v>
      </c>
    </row>
    <row r="48" spans="1:9" ht="24" customHeight="1">
      <c r="A48" s="62"/>
      <c r="B48" s="93" t="s">
        <v>296</v>
      </c>
      <c r="C48" s="56">
        <v>1575</v>
      </c>
      <c r="D48" s="54">
        <v>1</v>
      </c>
      <c r="E48" s="54">
        <v>1</v>
      </c>
      <c r="F48" s="55">
        <f t="shared" si="12"/>
        <v>1575</v>
      </c>
      <c r="G48" s="55">
        <f t="shared" ref="G48" si="14">F48*(15/100)</f>
        <v>236.25</v>
      </c>
      <c r="H48" s="55"/>
      <c r="I48" s="55">
        <f t="shared" si="13"/>
        <v>1811.25</v>
      </c>
    </row>
    <row r="49" spans="1:9" ht="13.5" customHeight="1" thickBot="1">
      <c r="A49" s="62"/>
      <c r="B49" s="93"/>
      <c r="C49" s="56"/>
      <c r="D49" s="54"/>
      <c r="E49" s="54"/>
      <c r="F49" s="55">
        <f t="shared" ref="F49:F50" si="15">C49*D49*E49</f>
        <v>0</v>
      </c>
      <c r="G49" s="55">
        <f t="shared" ref="G49:G50" si="16">F49*(15/100)</f>
        <v>0</v>
      </c>
      <c r="H49" s="55"/>
      <c r="I49" s="55">
        <f t="shared" ref="I49:I50" si="17">SUM(F49:H49)</f>
        <v>0</v>
      </c>
    </row>
    <row r="50" spans="1:9" ht="13.5" customHeight="1" thickBot="1">
      <c r="A50" s="62"/>
      <c r="B50" s="93"/>
      <c r="C50" s="56"/>
      <c r="D50" s="54"/>
      <c r="E50" s="54"/>
      <c r="F50" s="55">
        <f t="shared" si="15"/>
        <v>0</v>
      </c>
      <c r="G50" s="55">
        <f t="shared" si="16"/>
        <v>0</v>
      </c>
      <c r="H50" s="55"/>
      <c r="I50" s="55">
        <f t="shared" si="17"/>
        <v>0</v>
      </c>
    </row>
    <row r="51" spans="1:9" ht="13.5" customHeight="1" thickBot="1">
      <c r="A51" s="2"/>
      <c r="B51" s="25" t="s">
        <v>70</v>
      </c>
      <c r="C51" s="53"/>
      <c r="D51" s="46"/>
      <c r="E51" s="46"/>
      <c r="F51" s="26">
        <f>SUM(F46:F50)</f>
        <v>22090</v>
      </c>
      <c r="G51" s="26">
        <f t="shared" ref="G51:I51" si="18">SUM(G46:G50)</f>
        <v>2081.25</v>
      </c>
      <c r="H51" s="26">
        <f t="shared" si="18"/>
        <v>0</v>
      </c>
      <c r="I51" s="26">
        <f t="shared" si="18"/>
        <v>24171.25</v>
      </c>
    </row>
    <row r="52" spans="1:9" ht="13.5" customHeight="1" thickBot="1">
      <c r="A52" s="43"/>
      <c r="B52" s="43"/>
      <c r="C52" s="53"/>
      <c r="D52" s="46"/>
      <c r="E52" s="46"/>
      <c r="F52" s="53"/>
      <c r="G52" s="53"/>
      <c r="H52" s="53"/>
      <c r="I52" s="53"/>
    </row>
    <row r="53" spans="1:9" ht="13.5" customHeight="1">
      <c r="A53" s="70"/>
      <c r="B53" s="71" t="s">
        <v>30</v>
      </c>
      <c r="C53" s="76"/>
      <c r="D53" s="72"/>
      <c r="E53" s="72"/>
      <c r="F53" s="72"/>
      <c r="G53" s="72"/>
      <c r="H53" s="72"/>
      <c r="I53" s="73"/>
    </row>
    <row r="54" spans="1:9" ht="13.5" customHeight="1">
      <c r="A54" s="176"/>
      <c r="B54" s="189" t="s">
        <v>297</v>
      </c>
      <c r="C54" s="177"/>
      <c r="D54" s="178"/>
      <c r="E54" s="178"/>
      <c r="F54" s="178"/>
      <c r="G54" s="178"/>
      <c r="H54" s="178"/>
      <c r="I54" s="178"/>
    </row>
    <row r="55" spans="1:9">
      <c r="A55" s="179"/>
      <c r="B55" s="180" t="s">
        <v>298</v>
      </c>
      <c r="C55" s="181">
        <v>113</v>
      </c>
      <c r="D55" s="23">
        <v>1</v>
      </c>
      <c r="E55" s="23">
        <v>3</v>
      </c>
      <c r="F55" s="24">
        <f>C55*D55*E55</f>
        <v>339</v>
      </c>
      <c r="G55" s="24">
        <v>0</v>
      </c>
      <c r="H55" s="24"/>
      <c r="I55" s="24">
        <f>SUM(F55:H55)</f>
        <v>339</v>
      </c>
    </row>
    <row r="56" spans="1:9">
      <c r="A56" s="179"/>
      <c r="B56" s="180" t="s">
        <v>299</v>
      </c>
      <c r="C56" s="181">
        <v>204</v>
      </c>
      <c r="D56" s="23">
        <v>1</v>
      </c>
      <c r="E56" s="23">
        <v>3</v>
      </c>
      <c r="F56" s="24">
        <f t="shared" ref="F56:F101" si="19">C56*D56*E56</f>
        <v>612</v>
      </c>
      <c r="G56" s="24">
        <v>0</v>
      </c>
      <c r="H56" s="24"/>
      <c r="I56" s="24">
        <f t="shared" ref="I56:I101" si="20">SUM(F56:H56)</f>
        <v>612</v>
      </c>
    </row>
    <row r="57" spans="1:9">
      <c r="A57" s="179"/>
      <c r="B57" s="180" t="s">
        <v>397</v>
      </c>
      <c r="C57" s="181">
        <v>350</v>
      </c>
      <c r="D57" s="23">
        <v>1</v>
      </c>
      <c r="E57" s="23">
        <v>3</v>
      </c>
      <c r="F57" s="24">
        <f t="shared" si="19"/>
        <v>1050</v>
      </c>
      <c r="G57" s="24">
        <v>0</v>
      </c>
      <c r="H57" s="24"/>
      <c r="I57" s="24">
        <f t="shared" si="20"/>
        <v>1050</v>
      </c>
    </row>
    <row r="58" spans="1:9">
      <c r="A58" s="179"/>
      <c r="B58" s="180" t="s">
        <v>301</v>
      </c>
      <c r="C58" s="181">
        <v>1506</v>
      </c>
      <c r="D58" s="23">
        <v>2</v>
      </c>
      <c r="E58" s="23">
        <v>2</v>
      </c>
      <c r="F58" s="24">
        <f t="shared" si="19"/>
        <v>6024</v>
      </c>
      <c r="G58" s="24">
        <v>0</v>
      </c>
      <c r="H58" s="24"/>
      <c r="I58" s="24">
        <f t="shared" si="20"/>
        <v>6024</v>
      </c>
    </row>
    <row r="59" spans="1:9">
      <c r="A59" s="179"/>
      <c r="B59" s="182" t="s">
        <v>104</v>
      </c>
      <c r="C59" s="181">
        <v>346</v>
      </c>
      <c r="D59" s="23">
        <v>2</v>
      </c>
      <c r="E59" s="23">
        <v>2</v>
      </c>
      <c r="F59" s="24">
        <f t="shared" si="19"/>
        <v>1384</v>
      </c>
      <c r="G59" s="24">
        <v>0</v>
      </c>
      <c r="H59" s="24"/>
      <c r="I59" s="24">
        <f t="shared" si="20"/>
        <v>1384</v>
      </c>
    </row>
    <row r="60" spans="1:9">
      <c r="A60" s="179"/>
      <c r="B60" s="183" t="s">
        <v>105</v>
      </c>
      <c r="C60" s="181">
        <v>1199</v>
      </c>
      <c r="D60" s="23">
        <v>1</v>
      </c>
      <c r="E60" s="23">
        <v>2</v>
      </c>
      <c r="F60" s="24">
        <f t="shared" si="19"/>
        <v>2398</v>
      </c>
      <c r="G60" s="24">
        <v>0</v>
      </c>
      <c r="H60" s="24"/>
      <c r="I60" s="24">
        <f t="shared" si="20"/>
        <v>2398</v>
      </c>
    </row>
    <row r="61" spans="1:9" ht="14.25">
      <c r="A61" s="179"/>
      <c r="B61" s="159" t="s">
        <v>106</v>
      </c>
      <c r="C61" s="181">
        <v>52</v>
      </c>
      <c r="D61" s="23">
        <v>1</v>
      </c>
      <c r="E61" s="23">
        <v>2</v>
      </c>
      <c r="F61" s="24">
        <f t="shared" si="19"/>
        <v>104</v>
      </c>
      <c r="G61" s="24">
        <v>0</v>
      </c>
      <c r="H61" s="24"/>
      <c r="I61" s="24">
        <f t="shared" si="20"/>
        <v>104</v>
      </c>
    </row>
    <row r="62" spans="1:9">
      <c r="A62" s="179"/>
      <c r="B62" s="182" t="s">
        <v>107</v>
      </c>
      <c r="C62" s="181">
        <v>158</v>
      </c>
      <c r="D62" s="23">
        <v>1</v>
      </c>
      <c r="E62" s="23">
        <v>2</v>
      </c>
      <c r="F62" s="24">
        <f t="shared" si="19"/>
        <v>316</v>
      </c>
      <c r="G62" s="24">
        <v>0</v>
      </c>
      <c r="H62" s="24"/>
      <c r="I62" s="24">
        <f t="shared" si="20"/>
        <v>316</v>
      </c>
    </row>
    <row r="63" spans="1:9">
      <c r="A63" s="179"/>
      <c r="B63" s="183" t="s">
        <v>108</v>
      </c>
      <c r="C63" s="181">
        <v>134</v>
      </c>
      <c r="D63" s="23">
        <v>2</v>
      </c>
      <c r="E63" s="23">
        <v>2</v>
      </c>
      <c r="F63" s="24">
        <f t="shared" si="19"/>
        <v>536</v>
      </c>
      <c r="G63" s="24">
        <v>0</v>
      </c>
      <c r="H63" s="24"/>
      <c r="I63" s="24">
        <f t="shared" si="20"/>
        <v>536</v>
      </c>
    </row>
    <row r="64" spans="1:9" ht="14.25">
      <c r="A64" s="179"/>
      <c r="B64" s="159" t="s">
        <v>109</v>
      </c>
      <c r="C64" s="181">
        <v>106</v>
      </c>
      <c r="D64" s="23">
        <v>1</v>
      </c>
      <c r="E64" s="23">
        <v>2</v>
      </c>
      <c r="F64" s="24">
        <f t="shared" si="19"/>
        <v>212</v>
      </c>
      <c r="G64" s="24">
        <v>0</v>
      </c>
      <c r="H64" s="24"/>
      <c r="I64" s="24">
        <f t="shared" si="20"/>
        <v>212</v>
      </c>
    </row>
    <row r="65" spans="1:9">
      <c r="A65" s="179"/>
      <c r="B65" s="182" t="s">
        <v>110</v>
      </c>
      <c r="C65" s="181">
        <v>139</v>
      </c>
      <c r="D65" s="23">
        <v>1</v>
      </c>
      <c r="E65" s="23">
        <v>2</v>
      </c>
      <c r="F65" s="24">
        <f t="shared" si="19"/>
        <v>278</v>
      </c>
      <c r="G65" s="24">
        <v>0</v>
      </c>
      <c r="H65" s="24"/>
      <c r="I65" s="24">
        <f t="shared" si="20"/>
        <v>278</v>
      </c>
    </row>
    <row r="66" spans="1:9">
      <c r="A66" s="176"/>
      <c r="B66" s="190" t="s">
        <v>297</v>
      </c>
      <c r="C66" s="177"/>
      <c r="D66" s="178"/>
      <c r="E66" s="178"/>
      <c r="F66" s="178"/>
      <c r="G66" s="178"/>
      <c r="H66" s="178"/>
      <c r="I66" s="178"/>
    </row>
    <row r="67" spans="1:9">
      <c r="A67" s="179"/>
      <c r="B67" s="180" t="s">
        <v>302</v>
      </c>
      <c r="C67" s="181">
        <v>506</v>
      </c>
      <c r="D67" s="23">
        <v>1</v>
      </c>
      <c r="E67" s="23">
        <v>2</v>
      </c>
      <c r="F67" s="24">
        <f>C67*D67*E67</f>
        <v>1012</v>
      </c>
      <c r="G67" s="24">
        <v>0</v>
      </c>
      <c r="H67" s="24"/>
      <c r="I67" s="24">
        <f>SUM(F67:H67)</f>
        <v>1012</v>
      </c>
    </row>
    <row r="68" spans="1:9">
      <c r="A68" s="179"/>
      <c r="B68" s="184" t="s">
        <v>303</v>
      </c>
      <c r="C68" s="181">
        <v>323</v>
      </c>
      <c r="D68" s="23">
        <v>1</v>
      </c>
      <c r="E68" s="23">
        <v>2</v>
      </c>
      <c r="F68" s="24">
        <f>C68*D68*E68</f>
        <v>646</v>
      </c>
      <c r="G68" s="24">
        <v>0</v>
      </c>
      <c r="H68" s="24"/>
      <c r="I68" s="24">
        <f>SUM(F68:H68)</f>
        <v>646</v>
      </c>
    </row>
    <row r="69" spans="1:9">
      <c r="A69" s="185"/>
      <c r="B69" s="186" t="s">
        <v>304</v>
      </c>
      <c r="C69" s="187">
        <v>81</v>
      </c>
      <c r="D69" s="23">
        <v>5</v>
      </c>
      <c r="E69" s="23">
        <v>2</v>
      </c>
      <c r="F69" s="24">
        <f t="shared" ref="F69:F72" si="21">C69*D69*E69</f>
        <v>810</v>
      </c>
      <c r="G69" s="24">
        <v>0</v>
      </c>
      <c r="H69" s="24"/>
      <c r="I69" s="24">
        <f t="shared" ref="I69:I72" si="22">SUM(F69:H69)</f>
        <v>810</v>
      </c>
    </row>
    <row r="70" spans="1:9">
      <c r="A70" s="185"/>
      <c r="B70" s="186" t="s">
        <v>305</v>
      </c>
      <c r="C70" s="187">
        <v>139</v>
      </c>
      <c r="D70" s="23">
        <v>1</v>
      </c>
      <c r="E70" s="23">
        <v>2</v>
      </c>
      <c r="F70" s="24">
        <f t="shared" si="21"/>
        <v>278</v>
      </c>
      <c r="G70" s="24">
        <v>0</v>
      </c>
      <c r="H70" s="24"/>
      <c r="I70" s="24">
        <f t="shared" si="22"/>
        <v>278</v>
      </c>
    </row>
    <row r="71" spans="1:9">
      <c r="A71" s="185"/>
      <c r="B71" s="186" t="s">
        <v>115</v>
      </c>
      <c r="C71" s="187">
        <v>116</v>
      </c>
      <c r="D71" s="23">
        <v>1</v>
      </c>
      <c r="E71" s="23">
        <v>2</v>
      </c>
      <c r="F71" s="24">
        <f t="shared" si="21"/>
        <v>232</v>
      </c>
      <c r="G71" s="24">
        <v>0</v>
      </c>
      <c r="H71" s="24"/>
      <c r="I71" s="24">
        <f t="shared" si="22"/>
        <v>232</v>
      </c>
    </row>
    <row r="72" spans="1:9">
      <c r="A72" s="185"/>
      <c r="B72" s="186" t="s">
        <v>306</v>
      </c>
      <c r="C72" s="187">
        <v>1332</v>
      </c>
      <c r="D72" s="23">
        <v>1</v>
      </c>
      <c r="E72" s="23">
        <v>2</v>
      </c>
      <c r="F72" s="24">
        <f t="shared" si="21"/>
        <v>2664</v>
      </c>
      <c r="G72" s="24">
        <v>0</v>
      </c>
      <c r="H72" s="24"/>
      <c r="I72" s="24">
        <f t="shared" si="22"/>
        <v>2664</v>
      </c>
    </row>
    <row r="73" spans="1:9">
      <c r="A73" s="176"/>
      <c r="B73" s="190" t="s">
        <v>307</v>
      </c>
      <c r="C73" s="177"/>
      <c r="D73" s="178"/>
      <c r="E73" s="178"/>
      <c r="F73" s="178"/>
      <c r="G73" s="178"/>
      <c r="H73" s="178"/>
      <c r="I73" s="178"/>
    </row>
    <row r="74" spans="1:9" ht="14.25">
      <c r="A74" s="179"/>
      <c r="B74" s="160" t="s">
        <v>308</v>
      </c>
      <c r="C74" s="181">
        <v>346</v>
      </c>
      <c r="D74" s="23">
        <v>4</v>
      </c>
      <c r="E74" s="23">
        <v>2</v>
      </c>
      <c r="F74" s="24">
        <f t="shared" si="19"/>
        <v>2768</v>
      </c>
      <c r="G74" s="24">
        <v>0</v>
      </c>
      <c r="H74" s="24"/>
      <c r="I74" s="24">
        <f t="shared" si="20"/>
        <v>2768</v>
      </c>
    </row>
    <row r="75" spans="1:9">
      <c r="A75" s="179"/>
      <c r="B75" s="161" t="s">
        <v>118</v>
      </c>
      <c r="C75" s="181">
        <v>346</v>
      </c>
      <c r="D75" s="23">
        <v>4</v>
      </c>
      <c r="E75" s="23">
        <v>2</v>
      </c>
      <c r="F75" s="24">
        <f t="shared" si="19"/>
        <v>2768</v>
      </c>
      <c r="G75" s="24">
        <v>0</v>
      </c>
      <c r="H75" s="24"/>
      <c r="I75" s="24">
        <f t="shared" si="20"/>
        <v>2768</v>
      </c>
    </row>
    <row r="76" spans="1:9">
      <c r="A76" s="179"/>
      <c r="B76" s="186" t="s">
        <v>309</v>
      </c>
      <c r="C76" s="181">
        <v>208</v>
      </c>
      <c r="D76" s="23">
        <v>4</v>
      </c>
      <c r="E76" s="23">
        <v>2</v>
      </c>
      <c r="F76" s="24">
        <f t="shared" si="19"/>
        <v>1664</v>
      </c>
      <c r="G76" s="24">
        <v>0</v>
      </c>
      <c r="H76" s="24"/>
      <c r="I76" s="24">
        <f t="shared" si="20"/>
        <v>1664</v>
      </c>
    </row>
    <row r="77" spans="1:9">
      <c r="A77" s="179"/>
      <c r="B77" s="188" t="s">
        <v>120</v>
      </c>
      <c r="C77" s="181">
        <v>161</v>
      </c>
      <c r="D77" s="23">
        <v>4</v>
      </c>
      <c r="E77" s="23">
        <v>2</v>
      </c>
      <c r="F77" s="24">
        <f t="shared" si="19"/>
        <v>1288</v>
      </c>
      <c r="G77" s="24">
        <v>0</v>
      </c>
      <c r="H77" s="24"/>
      <c r="I77" s="24">
        <f t="shared" si="20"/>
        <v>1288</v>
      </c>
    </row>
    <row r="78" spans="1:9" ht="14.25">
      <c r="A78" s="179"/>
      <c r="B78" s="159" t="s">
        <v>121</v>
      </c>
      <c r="C78" s="181">
        <v>56</v>
      </c>
      <c r="D78" s="23">
        <v>20</v>
      </c>
      <c r="E78" s="23">
        <v>2</v>
      </c>
      <c r="F78" s="24">
        <f t="shared" si="19"/>
        <v>2240</v>
      </c>
      <c r="G78" s="24">
        <v>0</v>
      </c>
      <c r="H78" s="24"/>
      <c r="I78" s="24">
        <f t="shared" si="20"/>
        <v>2240</v>
      </c>
    </row>
    <row r="79" spans="1:9">
      <c r="A79" s="179"/>
      <c r="B79" s="186" t="s">
        <v>122</v>
      </c>
      <c r="C79" s="181">
        <v>323</v>
      </c>
      <c r="D79" s="23">
        <v>1</v>
      </c>
      <c r="E79" s="23">
        <v>2</v>
      </c>
      <c r="F79" s="24">
        <f t="shared" si="19"/>
        <v>646</v>
      </c>
      <c r="G79" s="24">
        <v>0</v>
      </c>
      <c r="H79" s="24"/>
      <c r="I79" s="24">
        <f t="shared" si="20"/>
        <v>646</v>
      </c>
    </row>
    <row r="80" spans="1:9">
      <c r="A80" s="179"/>
      <c r="B80" s="188" t="s">
        <v>123</v>
      </c>
      <c r="C80" s="181">
        <v>263</v>
      </c>
      <c r="D80" s="23">
        <v>1</v>
      </c>
      <c r="E80" s="23">
        <v>2</v>
      </c>
      <c r="F80" s="24">
        <f t="shared" si="19"/>
        <v>526</v>
      </c>
      <c r="G80" s="24">
        <v>0</v>
      </c>
      <c r="H80" s="24"/>
      <c r="I80" s="24">
        <f t="shared" si="20"/>
        <v>526</v>
      </c>
    </row>
    <row r="81" spans="1:9">
      <c r="A81" s="176"/>
      <c r="B81" s="190" t="s">
        <v>310</v>
      </c>
      <c r="C81" s="177"/>
      <c r="D81" s="178"/>
      <c r="E81" s="178"/>
      <c r="F81" s="178"/>
      <c r="G81" s="178"/>
      <c r="H81" s="178"/>
      <c r="I81" s="178"/>
    </row>
    <row r="82" spans="1:9">
      <c r="A82" s="179"/>
      <c r="B82" s="182" t="s">
        <v>311</v>
      </c>
      <c r="C82" s="181">
        <v>1419</v>
      </c>
      <c r="D82" s="23">
        <v>1</v>
      </c>
      <c r="E82" s="23">
        <v>2</v>
      </c>
      <c r="F82" s="24">
        <f t="shared" si="19"/>
        <v>2838</v>
      </c>
      <c r="G82" s="24">
        <v>0</v>
      </c>
      <c r="H82" s="24"/>
      <c r="I82" s="24">
        <f t="shared" si="20"/>
        <v>2838</v>
      </c>
    </row>
    <row r="83" spans="1:9" ht="14.25">
      <c r="A83" s="179"/>
      <c r="B83" s="159" t="s">
        <v>125</v>
      </c>
      <c r="C83" s="181">
        <v>142</v>
      </c>
      <c r="D83" s="23">
        <v>0</v>
      </c>
      <c r="E83" s="23">
        <v>0</v>
      </c>
      <c r="F83" s="24">
        <f t="shared" si="19"/>
        <v>0</v>
      </c>
      <c r="G83" s="24">
        <v>0</v>
      </c>
      <c r="H83" s="24"/>
      <c r="I83" s="24">
        <f t="shared" si="20"/>
        <v>0</v>
      </c>
    </row>
    <row r="84" spans="1:9">
      <c r="A84" s="179"/>
      <c r="B84" s="186" t="s">
        <v>126</v>
      </c>
      <c r="C84" s="181">
        <v>27</v>
      </c>
      <c r="D84" s="23">
        <v>10</v>
      </c>
      <c r="E84" s="23">
        <v>2</v>
      </c>
      <c r="F84" s="24">
        <f t="shared" si="19"/>
        <v>540</v>
      </c>
      <c r="G84" s="24">
        <v>0</v>
      </c>
      <c r="H84" s="24"/>
      <c r="I84" s="24">
        <f t="shared" si="20"/>
        <v>540</v>
      </c>
    </row>
    <row r="85" spans="1:9">
      <c r="A85" s="176"/>
      <c r="B85" s="190" t="s">
        <v>312</v>
      </c>
      <c r="C85" s="177"/>
      <c r="D85" s="178"/>
      <c r="E85" s="178"/>
      <c r="F85" s="178"/>
      <c r="G85" s="178"/>
      <c r="H85" s="178"/>
      <c r="I85" s="178"/>
    </row>
    <row r="86" spans="1:9">
      <c r="A86" s="179"/>
      <c r="B86" s="182" t="s">
        <v>313</v>
      </c>
      <c r="C86" s="181">
        <v>101</v>
      </c>
      <c r="D86" s="23">
        <v>4</v>
      </c>
      <c r="E86" s="23">
        <v>2</v>
      </c>
      <c r="F86" s="24">
        <f t="shared" ref="F86:F91" si="23">C86*D86*E86</f>
        <v>808</v>
      </c>
      <c r="G86" s="24">
        <v>0</v>
      </c>
      <c r="H86" s="24"/>
      <c r="I86" s="24">
        <f t="shared" ref="I86:I91" si="24">SUM(F86:H86)</f>
        <v>808</v>
      </c>
    </row>
    <row r="87" spans="1:9">
      <c r="A87" s="179"/>
      <c r="B87" s="183" t="s">
        <v>128</v>
      </c>
      <c r="C87" s="181">
        <v>101</v>
      </c>
      <c r="D87" s="23">
        <v>8</v>
      </c>
      <c r="E87" s="23">
        <v>2</v>
      </c>
      <c r="F87" s="24">
        <f t="shared" si="23"/>
        <v>1616</v>
      </c>
      <c r="G87" s="24">
        <v>0</v>
      </c>
      <c r="H87" s="24"/>
      <c r="I87" s="24">
        <f t="shared" si="24"/>
        <v>1616</v>
      </c>
    </row>
    <row r="88" spans="1:9">
      <c r="A88" s="179"/>
      <c r="B88" s="183" t="s">
        <v>129</v>
      </c>
      <c r="C88" s="181">
        <v>126</v>
      </c>
      <c r="D88" s="23">
        <v>2</v>
      </c>
      <c r="E88" s="23">
        <v>2</v>
      </c>
      <c r="F88" s="24">
        <f t="shared" si="23"/>
        <v>504</v>
      </c>
      <c r="G88" s="24">
        <v>0</v>
      </c>
      <c r="H88" s="24"/>
      <c r="I88" s="24">
        <f t="shared" si="24"/>
        <v>504</v>
      </c>
    </row>
    <row r="89" spans="1:9" ht="14.25">
      <c r="A89" s="179"/>
      <c r="B89" s="159" t="s">
        <v>130</v>
      </c>
      <c r="C89" s="181">
        <v>126</v>
      </c>
      <c r="D89" s="23">
        <v>1</v>
      </c>
      <c r="E89" s="23">
        <v>2</v>
      </c>
      <c r="F89" s="24">
        <f t="shared" si="23"/>
        <v>252</v>
      </c>
      <c r="G89" s="24">
        <v>0</v>
      </c>
      <c r="H89" s="24"/>
      <c r="I89" s="24">
        <f t="shared" si="24"/>
        <v>252</v>
      </c>
    </row>
    <row r="90" spans="1:9">
      <c r="A90" s="179"/>
      <c r="B90" s="182" t="s">
        <v>131</v>
      </c>
      <c r="C90" s="181">
        <v>126</v>
      </c>
      <c r="D90" s="23">
        <v>1</v>
      </c>
      <c r="E90" s="23">
        <v>2</v>
      </c>
      <c r="F90" s="24">
        <f t="shared" si="23"/>
        <v>252</v>
      </c>
      <c r="G90" s="24">
        <v>0</v>
      </c>
      <c r="H90" s="24"/>
      <c r="I90" s="24">
        <f t="shared" si="24"/>
        <v>252</v>
      </c>
    </row>
    <row r="91" spans="1:9">
      <c r="A91" s="179"/>
      <c r="B91" s="183" t="s">
        <v>132</v>
      </c>
      <c r="C91" s="181">
        <v>43</v>
      </c>
      <c r="D91" s="23">
        <v>16</v>
      </c>
      <c r="E91" s="23">
        <v>2</v>
      </c>
      <c r="F91" s="24">
        <f t="shared" si="23"/>
        <v>1376</v>
      </c>
      <c r="G91" s="24">
        <v>0</v>
      </c>
      <c r="H91" s="24"/>
      <c r="I91" s="24">
        <f t="shared" si="24"/>
        <v>1376</v>
      </c>
    </row>
    <row r="92" spans="1:9">
      <c r="A92" s="176"/>
      <c r="B92" s="190" t="s">
        <v>314</v>
      </c>
      <c r="C92" s="177"/>
      <c r="D92" s="178"/>
      <c r="E92" s="178"/>
      <c r="F92" s="178"/>
      <c r="G92" s="178"/>
      <c r="H92" s="178"/>
      <c r="I92" s="178"/>
    </row>
    <row r="93" spans="1:9">
      <c r="A93" s="179"/>
      <c r="B93" s="182" t="s">
        <v>315</v>
      </c>
      <c r="C93" s="181">
        <v>630</v>
      </c>
      <c r="D93" s="23">
        <v>1</v>
      </c>
      <c r="E93" s="23">
        <v>1</v>
      </c>
      <c r="F93" s="24">
        <f t="shared" ref="F93" si="25">C93*D93*E93</f>
        <v>630</v>
      </c>
      <c r="G93" s="24">
        <v>0</v>
      </c>
      <c r="H93" s="24"/>
      <c r="I93" s="24">
        <f t="shared" ref="I93" si="26">SUM(F93:H93)</f>
        <v>630</v>
      </c>
    </row>
    <row r="94" spans="1:9">
      <c r="A94" s="176"/>
      <c r="B94" s="190" t="s">
        <v>316</v>
      </c>
      <c r="C94" s="177"/>
      <c r="D94" s="178"/>
      <c r="E94" s="178"/>
      <c r="F94" s="178"/>
      <c r="G94" s="178"/>
      <c r="H94" s="178"/>
      <c r="I94" s="178"/>
    </row>
    <row r="95" spans="1:9" ht="76.5">
      <c r="A95" s="107"/>
      <c r="B95" s="157" t="s">
        <v>317</v>
      </c>
      <c r="C95" s="56">
        <v>2800</v>
      </c>
      <c r="D95" s="54">
        <v>1</v>
      </c>
      <c r="E95" s="54">
        <v>1</v>
      </c>
      <c r="F95" s="55">
        <f t="shared" ref="F95:F101" si="27">C95*D95*E95</f>
        <v>2800</v>
      </c>
      <c r="G95" s="55">
        <v>0</v>
      </c>
      <c r="H95" s="55"/>
      <c r="I95" s="55">
        <f t="shared" ref="I95:I101" si="28">SUM(F95:H95)</f>
        <v>2800</v>
      </c>
    </row>
    <row r="96" spans="1:9">
      <c r="A96" s="107"/>
      <c r="B96" s="158" t="s">
        <v>135</v>
      </c>
      <c r="C96" s="56">
        <v>400</v>
      </c>
      <c r="D96" s="54">
        <v>1</v>
      </c>
      <c r="E96" s="54">
        <v>1</v>
      </c>
      <c r="F96" s="55">
        <f t="shared" si="27"/>
        <v>400</v>
      </c>
      <c r="G96" s="55">
        <v>0</v>
      </c>
      <c r="H96" s="55"/>
      <c r="I96" s="55">
        <f t="shared" si="28"/>
        <v>400</v>
      </c>
    </row>
    <row r="97" spans="1:9">
      <c r="A97" s="107"/>
      <c r="B97" s="158" t="s">
        <v>136</v>
      </c>
      <c r="C97" s="56">
        <v>0</v>
      </c>
      <c r="D97" s="54">
        <v>1</v>
      </c>
      <c r="E97" s="54">
        <v>4</v>
      </c>
      <c r="F97" s="55">
        <f t="shared" si="27"/>
        <v>0</v>
      </c>
      <c r="G97" s="55">
        <v>0</v>
      </c>
      <c r="H97" s="55"/>
      <c r="I97" s="55">
        <f t="shared" si="28"/>
        <v>0</v>
      </c>
    </row>
    <row r="98" spans="1:9">
      <c r="A98" s="107"/>
      <c r="B98" s="158" t="s">
        <v>318</v>
      </c>
      <c r="C98" s="56">
        <v>910</v>
      </c>
      <c r="D98" s="54">
        <v>2</v>
      </c>
      <c r="E98" s="54">
        <v>1</v>
      </c>
      <c r="F98" s="55">
        <f t="shared" si="27"/>
        <v>1820</v>
      </c>
      <c r="G98" s="55">
        <v>0</v>
      </c>
      <c r="H98" s="55"/>
      <c r="I98" s="55">
        <f t="shared" si="28"/>
        <v>1820</v>
      </c>
    </row>
    <row r="99" spans="1:9">
      <c r="A99" s="107"/>
      <c r="B99" s="158" t="s">
        <v>319</v>
      </c>
      <c r="C99" s="56">
        <v>0</v>
      </c>
      <c r="D99" s="54">
        <v>1</v>
      </c>
      <c r="E99" s="54">
        <v>1</v>
      </c>
      <c r="F99" s="55">
        <f t="shared" si="27"/>
        <v>0</v>
      </c>
      <c r="G99" s="55">
        <v>0</v>
      </c>
      <c r="H99" s="55"/>
      <c r="I99" s="55">
        <f t="shared" si="28"/>
        <v>0</v>
      </c>
    </row>
    <row r="100" spans="1:9">
      <c r="A100" s="107"/>
      <c r="B100" s="158" t="s">
        <v>320</v>
      </c>
      <c r="C100" s="56">
        <v>199</v>
      </c>
      <c r="D100" s="54">
        <v>1</v>
      </c>
      <c r="E100" s="54">
        <v>2</v>
      </c>
      <c r="F100" s="55">
        <f t="shared" si="27"/>
        <v>398</v>
      </c>
      <c r="G100" s="55">
        <v>0</v>
      </c>
      <c r="H100" s="55"/>
      <c r="I100" s="55">
        <f t="shared" si="28"/>
        <v>398</v>
      </c>
    </row>
    <row r="101" spans="1:9">
      <c r="A101" s="107"/>
      <c r="B101" s="162" t="s">
        <v>132</v>
      </c>
      <c r="C101" s="56">
        <v>110</v>
      </c>
      <c r="D101" s="54">
        <v>2</v>
      </c>
      <c r="E101" s="54">
        <v>4</v>
      </c>
      <c r="F101" s="55">
        <f t="shared" si="27"/>
        <v>880</v>
      </c>
      <c r="G101" s="55">
        <v>0</v>
      </c>
      <c r="H101" s="55"/>
      <c r="I101" s="55">
        <f t="shared" si="28"/>
        <v>880</v>
      </c>
    </row>
    <row r="102" spans="1:9" ht="20.100000000000001" customHeight="1" thickBot="1">
      <c r="A102" s="107"/>
      <c r="B102" s="108"/>
      <c r="C102" s="56">
        <v>0</v>
      </c>
      <c r="D102" s="54">
        <v>0</v>
      </c>
      <c r="E102" s="54">
        <v>0</v>
      </c>
      <c r="F102" s="55">
        <f t="shared" ref="F102" si="29">C102*D102*E102</f>
        <v>0</v>
      </c>
      <c r="G102" s="55">
        <v>0</v>
      </c>
      <c r="H102" s="55"/>
      <c r="I102" s="55">
        <f t="shared" ref="I102" si="30">SUM(F102:H102)</f>
        <v>0</v>
      </c>
    </row>
    <row r="103" spans="1:9" ht="13.5" customHeight="1">
      <c r="A103" s="2"/>
      <c r="B103" s="27" t="s">
        <v>70</v>
      </c>
      <c r="C103" s="53"/>
      <c r="D103" s="46"/>
      <c r="E103" s="46"/>
      <c r="F103" s="29">
        <f>SUM(F54:F102)</f>
        <v>45909</v>
      </c>
      <c r="G103" s="29">
        <f t="shared" ref="G103:I103" si="31">SUM(G54:G102)</f>
        <v>0</v>
      </c>
      <c r="H103" s="29">
        <f t="shared" si="31"/>
        <v>0</v>
      </c>
      <c r="I103" s="29">
        <f t="shared" si="31"/>
        <v>45909</v>
      </c>
    </row>
    <row r="104" spans="1:9" ht="13.5" customHeight="1">
      <c r="A104" s="43"/>
      <c r="B104" s="43"/>
      <c r="C104" s="53"/>
      <c r="D104" s="46"/>
      <c r="E104" s="46"/>
      <c r="F104" s="53"/>
      <c r="G104" s="53"/>
      <c r="H104" s="53"/>
      <c r="I104" s="53"/>
    </row>
    <row r="105" spans="1:9" ht="13.5" customHeight="1">
      <c r="A105" s="70"/>
      <c r="B105" s="78" t="s">
        <v>398</v>
      </c>
      <c r="C105" s="79"/>
      <c r="D105" s="80"/>
      <c r="E105" s="80"/>
      <c r="F105" s="80"/>
      <c r="G105" s="80"/>
      <c r="H105" s="80"/>
      <c r="I105" s="81"/>
    </row>
    <row r="106" spans="1:9" ht="13.5" customHeight="1">
      <c r="A106" s="77"/>
      <c r="B106" s="165"/>
      <c r="C106" s="67">
        <v>0</v>
      </c>
      <c r="D106" s="68">
        <v>0</v>
      </c>
      <c r="E106" s="68">
        <v>0</v>
      </c>
      <c r="F106" s="69">
        <v>0</v>
      </c>
      <c r="G106" s="69"/>
      <c r="H106" s="69"/>
      <c r="I106" s="69">
        <f>SUM(F106:H106)</f>
        <v>0</v>
      </c>
    </row>
    <row r="107" spans="1:9" ht="13.5" customHeight="1">
      <c r="A107" s="2"/>
      <c r="B107" s="31" t="s">
        <v>70</v>
      </c>
      <c r="C107" s="53"/>
      <c r="D107" s="46"/>
      <c r="E107" s="46"/>
      <c r="F107" s="32">
        <f>SUM(F106:F106)</f>
        <v>0</v>
      </c>
      <c r="G107" s="32">
        <f>SUM(G106:G106)</f>
        <v>0</v>
      </c>
      <c r="H107" s="32">
        <f>SUM(H106:H106)</f>
        <v>0</v>
      </c>
      <c r="I107" s="32">
        <f>SUM(I106:I106)</f>
        <v>0</v>
      </c>
    </row>
    <row r="108" spans="1:9" ht="13.5" customHeight="1">
      <c r="A108" s="43"/>
      <c r="B108" s="43"/>
      <c r="C108" s="53"/>
      <c r="D108" s="46"/>
      <c r="E108" s="46"/>
      <c r="F108" s="53"/>
      <c r="G108" s="53"/>
      <c r="H108" s="53"/>
      <c r="I108" s="53"/>
    </row>
    <row r="109" spans="1:9" ht="13.5" customHeight="1">
      <c r="A109" s="70"/>
      <c r="B109" s="78" t="s">
        <v>32</v>
      </c>
      <c r="C109" s="79"/>
      <c r="D109" s="80"/>
      <c r="E109" s="80"/>
      <c r="F109" s="80"/>
      <c r="G109" s="80"/>
      <c r="H109" s="80"/>
      <c r="I109" s="81"/>
    </row>
    <row r="110" spans="1:9" ht="13.5" customHeight="1">
      <c r="A110" s="77"/>
      <c r="B110" s="165"/>
      <c r="C110" s="67">
        <v>0</v>
      </c>
      <c r="D110" s="68">
        <v>0</v>
      </c>
      <c r="E110" s="68">
        <v>0</v>
      </c>
      <c r="F110" s="69">
        <v>0</v>
      </c>
      <c r="G110" s="69"/>
      <c r="H110" s="69"/>
      <c r="I110" s="69">
        <f>SUM(F110:H110)</f>
        <v>0</v>
      </c>
    </row>
    <row r="111" spans="1:9" ht="13.5" customHeight="1">
      <c r="A111" s="2"/>
      <c r="B111" s="31" t="s">
        <v>70</v>
      </c>
      <c r="C111" s="53"/>
      <c r="D111" s="46"/>
      <c r="E111" s="46"/>
      <c r="F111" s="32">
        <f>SUM(F110:F110)</f>
        <v>0</v>
      </c>
      <c r="G111" s="32">
        <f>SUM(G110:G110)</f>
        <v>0</v>
      </c>
      <c r="H111" s="32">
        <f>SUM(H110:H110)</f>
        <v>0</v>
      </c>
      <c r="I111" s="32">
        <f>SUM(I110:I110)</f>
        <v>0</v>
      </c>
    </row>
    <row r="112" spans="1:9" ht="13.5" customHeight="1" thickBot="1">
      <c r="A112" s="82"/>
      <c r="B112" s="83"/>
      <c r="C112" s="83"/>
      <c r="D112" s="84"/>
      <c r="E112" s="84"/>
      <c r="F112" s="85"/>
      <c r="G112" s="85"/>
      <c r="H112" s="85"/>
      <c r="I112" s="85"/>
    </row>
    <row r="113" spans="1:9" ht="13.5" customHeight="1">
      <c r="A113" s="70"/>
      <c r="B113" s="78" t="s">
        <v>33</v>
      </c>
      <c r="C113" s="79"/>
      <c r="D113" s="80"/>
      <c r="E113" s="80"/>
      <c r="F113" s="80"/>
      <c r="G113" s="80"/>
      <c r="H113" s="80"/>
      <c r="I113" s="81"/>
    </row>
    <row r="114" spans="1:9">
      <c r="A114" s="77"/>
      <c r="B114" s="165"/>
      <c r="C114" s="67">
        <v>0</v>
      </c>
      <c r="D114" s="68">
        <v>0</v>
      </c>
      <c r="E114" s="68">
        <v>0</v>
      </c>
      <c r="F114" s="69">
        <v>0</v>
      </c>
      <c r="G114" s="69"/>
      <c r="H114" s="69"/>
      <c r="I114" s="69">
        <f t="shared" ref="I114" si="32">SUM(F114:H114)</f>
        <v>0</v>
      </c>
    </row>
    <row r="115" spans="1:9" ht="13.5" customHeight="1">
      <c r="A115" s="2"/>
      <c r="B115" s="31" t="s">
        <v>70</v>
      </c>
      <c r="C115" s="53"/>
      <c r="D115" s="46"/>
      <c r="E115" s="46"/>
      <c r="F115" s="32">
        <f>SUM(F114:F114)</f>
        <v>0</v>
      </c>
      <c r="G115" s="32">
        <f>SUM(G114:G114)</f>
        <v>0</v>
      </c>
      <c r="H115" s="32">
        <f>SUM(H114:H114)</f>
        <v>0</v>
      </c>
      <c r="I115" s="32">
        <f>SUM(I114:I114)</f>
        <v>0</v>
      </c>
    </row>
    <row r="116" spans="1:9" ht="13.5" customHeight="1">
      <c r="A116" s="43"/>
      <c r="B116" s="53"/>
      <c r="C116" s="53"/>
      <c r="D116" s="46"/>
      <c r="E116" s="46"/>
      <c r="F116" s="58"/>
      <c r="G116" s="58"/>
      <c r="H116" s="58"/>
      <c r="I116" s="58"/>
    </row>
    <row r="117" spans="1:9" ht="13.5" customHeight="1">
      <c r="A117" s="30"/>
      <c r="B117" s="133" t="s">
        <v>34</v>
      </c>
      <c r="C117" s="134"/>
      <c r="D117" s="135"/>
      <c r="E117" s="135"/>
      <c r="F117" s="135"/>
      <c r="G117" s="135"/>
      <c r="H117" s="135"/>
      <c r="I117" s="135"/>
    </row>
    <row r="118" spans="1:9">
      <c r="A118" s="63"/>
      <c r="B118" s="167"/>
      <c r="C118" s="56">
        <v>0</v>
      </c>
      <c r="D118" s="54">
        <v>0</v>
      </c>
      <c r="E118" s="54">
        <v>0</v>
      </c>
      <c r="F118" s="55">
        <v>0</v>
      </c>
      <c r="G118" s="55">
        <f>F118*15%</f>
        <v>0</v>
      </c>
      <c r="H118" s="55"/>
      <c r="I118" s="55">
        <f>SUM(F118:H118)</f>
        <v>0</v>
      </c>
    </row>
    <row r="119" spans="1:9" ht="13.5" customHeight="1">
      <c r="A119" s="2"/>
      <c r="B119" s="31" t="s">
        <v>70</v>
      </c>
      <c r="C119" s="53"/>
      <c r="D119" s="46"/>
      <c r="E119" s="46"/>
      <c r="F119" s="32">
        <f>SUM(F118:F118)</f>
        <v>0</v>
      </c>
      <c r="G119" s="32">
        <f>SUM(G118:G118)</f>
        <v>0</v>
      </c>
      <c r="H119" s="32">
        <f>SUM(H118:H118)</f>
        <v>0</v>
      </c>
      <c r="I119" s="32">
        <f>SUM(I118:I118)</f>
        <v>0</v>
      </c>
    </row>
    <row r="120" spans="1:9" ht="13.5" customHeight="1" thickBot="1">
      <c r="A120" s="43"/>
      <c r="B120" s="53"/>
      <c r="C120" s="53"/>
      <c r="D120" s="46"/>
      <c r="E120" s="46"/>
      <c r="F120" s="57"/>
      <c r="G120" s="57"/>
      <c r="H120" s="57"/>
      <c r="I120" s="57"/>
    </row>
    <row r="121" spans="1:9" ht="13.5" customHeight="1">
      <c r="A121" s="70"/>
      <c r="B121" s="71" t="s">
        <v>35</v>
      </c>
      <c r="C121" s="76"/>
      <c r="D121" s="72"/>
      <c r="E121" s="72"/>
      <c r="F121" s="72"/>
      <c r="G121" s="72"/>
      <c r="H121" s="72"/>
      <c r="I121" s="73"/>
    </row>
    <row r="122" spans="1:9" ht="36">
      <c r="A122" s="62"/>
      <c r="B122" s="66" t="s">
        <v>399</v>
      </c>
      <c r="C122" s="67">
        <v>20</v>
      </c>
      <c r="D122" s="68">
        <v>105</v>
      </c>
      <c r="E122" s="68">
        <v>1</v>
      </c>
      <c r="F122" s="69">
        <f>C122*D122*E122</f>
        <v>2100</v>
      </c>
      <c r="G122" s="69"/>
      <c r="H122" s="69"/>
      <c r="I122" s="69">
        <f>SUM(F122:H122)</f>
        <v>2100</v>
      </c>
    </row>
    <row r="123" spans="1:9" ht="48">
      <c r="A123" s="62"/>
      <c r="B123" s="66" t="s">
        <v>400</v>
      </c>
      <c r="C123" s="67">
        <v>95</v>
      </c>
      <c r="D123" s="68">
        <v>105</v>
      </c>
      <c r="E123" s="68">
        <v>0</v>
      </c>
      <c r="F123" s="69">
        <f t="shared" ref="F123:F124" si="33">C123*D123*E123</f>
        <v>0</v>
      </c>
      <c r="G123" s="69"/>
      <c r="H123" s="69"/>
      <c r="I123" s="69">
        <f t="shared" ref="I123:I124" si="34">SUM(F123:H123)</f>
        <v>0</v>
      </c>
    </row>
    <row r="124" spans="1:9" ht="36">
      <c r="A124" s="62"/>
      <c r="B124" s="66" t="s">
        <v>401</v>
      </c>
      <c r="C124" s="67">
        <v>280</v>
      </c>
      <c r="D124" s="68">
        <v>105</v>
      </c>
      <c r="E124" s="68">
        <v>0</v>
      </c>
      <c r="F124" s="69">
        <f t="shared" si="33"/>
        <v>0</v>
      </c>
      <c r="G124" s="69"/>
      <c r="H124" s="69"/>
      <c r="I124" s="69">
        <f t="shared" si="34"/>
        <v>0</v>
      </c>
    </row>
    <row r="125" spans="1:9" s="307" customFormat="1" ht="12.75">
      <c r="A125" s="328"/>
      <c r="B125" s="269" t="s">
        <v>155</v>
      </c>
      <c r="C125" s="254">
        <v>12</v>
      </c>
      <c r="D125" s="255">
        <v>105</v>
      </c>
      <c r="E125" s="255">
        <v>1</v>
      </c>
      <c r="F125" s="256">
        <f>C125*D125*E125</f>
        <v>1260</v>
      </c>
      <c r="G125" s="256"/>
      <c r="H125" s="256"/>
      <c r="I125" s="256">
        <f>SUM(F125:H125)</f>
        <v>1260</v>
      </c>
    </row>
    <row r="126" spans="1:9" s="307" customFormat="1" ht="12.75">
      <c r="A126" s="328"/>
      <c r="B126" s="335" t="s">
        <v>156</v>
      </c>
      <c r="C126" s="336">
        <v>1800</v>
      </c>
      <c r="D126" s="255">
        <v>1</v>
      </c>
      <c r="E126" s="255">
        <v>1</v>
      </c>
      <c r="F126" s="256">
        <f t="shared" ref="F126:F128" si="35">C126*D126*E126</f>
        <v>1800</v>
      </c>
      <c r="G126" s="256"/>
      <c r="H126" s="256"/>
      <c r="I126" s="256">
        <f t="shared" ref="I126:I128" si="36">SUM(F126:H126)</f>
        <v>1800</v>
      </c>
    </row>
    <row r="127" spans="1:9" s="307" customFormat="1" ht="12.75">
      <c r="A127" s="328"/>
      <c r="B127" s="337" t="s">
        <v>157</v>
      </c>
      <c r="C127" s="338">
        <v>2300</v>
      </c>
      <c r="D127" s="255">
        <v>1</v>
      </c>
      <c r="E127" s="255">
        <v>1</v>
      </c>
      <c r="F127" s="256">
        <f t="shared" si="35"/>
        <v>2300</v>
      </c>
      <c r="G127" s="256"/>
      <c r="H127" s="256"/>
      <c r="I127" s="256">
        <f t="shared" si="36"/>
        <v>2300</v>
      </c>
    </row>
    <row r="128" spans="1:9" s="307" customFormat="1" ht="12.75">
      <c r="A128" s="328"/>
      <c r="B128" s="337" t="s">
        <v>158</v>
      </c>
      <c r="C128" s="338">
        <v>890</v>
      </c>
      <c r="D128" s="255">
        <v>1</v>
      </c>
      <c r="E128" s="255">
        <v>1</v>
      </c>
      <c r="F128" s="256">
        <f t="shared" si="35"/>
        <v>890</v>
      </c>
      <c r="G128" s="256"/>
      <c r="H128" s="256"/>
      <c r="I128" s="256">
        <f t="shared" si="36"/>
        <v>890</v>
      </c>
    </row>
    <row r="129" spans="1:9">
      <c r="A129" s="62"/>
      <c r="B129" s="167" t="s">
        <v>402</v>
      </c>
      <c r="C129" s="56">
        <v>10100</v>
      </c>
      <c r="D129" s="54">
        <v>1</v>
      </c>
      <c r="E129" s="54">
        <v>1</v>
      </c>
      <c r="F129" s="69">
        <f>C129*D129*E129</f>
        <v>10100</v>
      </c>
      <c r="G129" s="69"/>
      <c r="H129" s="69"/>
      <c r="I129" s="69">
        <f>SUM(F129:H129)</f>
        <v>10100</v>
      </c>
    </row>
    <row r="130" spans="1:9">
      <c r="A130" s="62"/>
      <c r="B130" s="167" t="s">
        <v>403</v>
      </c>
      <c r="C130" s="56">
        <v>150</v>
      </c>
      <c r="D130" s="54">
        <v>105</v>
      </c>
      <c r="E130" s="54">
        <v>1</v>
      </c>
      <c r="F130" s="69">
        <f>C130*D130*E130</f>
        <v>15750</v>
      </c>
      <c r="G130" s="69"/>
      <c r="H130" s="69"/>
      <c r="I130" s="69">
        <f>SUM(F130:H130)</f>
        <v>15750</v>
      </c>
    </row>
    <row r="131" spans="1:9">
      <c r="A131" s="62"/>
      <c r="B131" s="167" t="s">
        <v>326</v>
      </c>
      <c r="C131" s="56">
        <v>83</v>
      </c>
      <c r="D131" s="54">
        <v>105</v>
      </c>
      <c r="E131" s="54">
        <v>1</v>
      </c>
      <c r="F131" s="69">
        <f>C131*D131*E131</f>
        <v>8715</v>
      </c>
      <c r="G131" s="69"/>
      <c r="H131" s="69"/>
      <c r="I131" s="69">
        <f>SUM(F131:H131)</f>
        <v>8715</v>
      </c>
    </row>
    <row r="132" spans="1:9" ht="30.75">
      <c r="A132" s="62"/>
      <c r="B132" s="167" t="s">
        <v>327</v>
      </c>
      <c r="C132" s="56">
        <v>2500</v>
      </c>
      <c r="D132" s="54">
        <v>1</v>
      </c>
      <c r="E132" s="54">
        <v>1</v>
      </c>
      <c r="F132" s="69">
        <f>C132*D132*E132</f>
        <v>2500</v>
      </c>
      <c r="G132" s="69"/>
      <c r="H132" s="69"/>
      <c r="I132" s="69">
        <f>SUM(F132:H132)</f>
        <v>2500</v>
      </c>
    </row>
    <row r="133" spans="1:9" ht="30.75">
      <c r="A133" s="62"/>
      <c r="B133" s="167" t="s">
        <v>328</v>
      </c>
      <c r="C133" s="56">
        <v>4500</v>
      </c>
      <c r="D133" s="54">
        <v>1</v>
      </c>
      <c r="E133" s="54">
        <v>1</v>
      </c>
      <c r="F133" s="69">
        <f>C133*D133*E133</f>
        <v>4500</v>
      </c>
      <c r="G133" s="69"/>
      <c r="H133" s="69"/>
      <c r="I133" s="69">
        <f>SUM(F133:H133)</f>
        <v>4500</v>
      </c>
    </row>
    <row r="134" spans="1:9">
      <c r="A134" s="62"/>
      <c r="B134" s="167" t="s">
        <v>404</v>
      </c>
      <c r="C134" s="56">
        <v>3200</v>
      </c>
      <c r="D134" s="54">
        <v>1</v>
      </c>
      <c r="E134" s="54">
        <v>1</v>
      </c>
      <c r="F134" s="69">
        <f>C134*D134*E134</f>
        <v>3200</v>
      </c>
      <c r="G134" s="69"/>
      <c r="H134" s="69"/>
      <c r="I134" s="69">
        <f>SUM(F134:H134)</f>
        <v>3200</v>
      </c>
    </row>
    <row r="135" spans="1:9">
      <c r="A135" s="62"/>
      <c r="B135" s="166" t="s">
        <v>405</v>
      </c>
      <c r="C135" s="67"/>
      <c r="D135" s="68"/>
      <c r="E135" s="68"/>
      <c r="F135" s="69">
        <f>C135*D135*E135</f>
        <v>0</v>
      </c>
      <c r="G135" s="69"/>
      <c r="H135" s="69"/>
      <c r="I135" s="69">
        <f>SUM(F135:H135)</f>
        <v>0</v>
      </c>
    </row>
    <row r="136" spans="1:9" ht="60.75">
      <c r="A136" s="62"/>
      <c r="B136" s="165" t="s">
        <v>406</v>
      </c>
      <c r="C136" s="67">
        <v>357</v>
      </c>
      <c r="D136" s="68">
        <v>105</v>
      </c>
      <c r="E136" s="68">
        <v>1</v>
      </c>
      <c r="F136" s="69">
        <f>C136*D136*E136</f>
        <v>37485</v>
      </c>
      <c r="G136" s="69"/>
      <c r="H136" s="69"/>
      <c r="I136" s="69">
        <f>SUM(F136:H136)</f>
        <v>37485</v>
      </c>
    </row>
    <row r="137" spans="1:9">
      <c r="A137" s="62"/>
      <c r="B137" s="165" t="s">
        <v>407</v>
      </c>
      <c r="C137" s="67">
        <v>1055</v>
      </c>
      <c r="D137" s="68">
        <v>1</v>
      </c>
      <c r="E137" s="68">
        <v>1</v>
      </c>
      <c r="F137" s="69">
        <f>C137*D137*E137</f>
        <v>1055</v>
      </c>
      <c r="G137" s="69"/>
      <c r="H137" s="69"/>
      <c r="I137" s="69">
        <f>SUM(F137:H137)</f>
        <v>1055</v>
      </c>
    </row>
    <row r="138" spans="1:9">
      <c r="A138" s="62"/>
      <c r="B138" s="165" t="s">
        <v>333</v>
      </c>
      <c r="C138" s="67">
        <v>1240</v>
      </c>
      <c r="D138" s="68">
        <v>1</v>
      </c>
      <c r="E138" s="68">
        <v>1</v>
      </c>
      <c r="F138" s="69">
        <f>C138*D138*E138</f>
        <v>1240</v>
      </c>
      <c r="G138" s="69"/>
      <c r="H138" s="69"/>
      <c r="I138" s="69">
        <f>SUM(F138:H138)</f>
        <v>1240</v>
      </c>
    </row>
    <row r="139" spans="1:9" ht="13.5" customHeight="1">
      <c r="A139" s="2"/>
      <c r="B139" s="27" t="s">
        <v>70</v>
      </c>
      <c r="C139" s="53"/>
      <c r="D139" s="46"/>
      <c r="E139" s="46"/>
      <c r="F139" s="29">
        <f>SUM(F122:F138)</f>
        <v>92895</v>
      </c>
      <c r="G139" s="29">
        <f>SUM(G122:G138)</f>
        <v>0</v>
      </c>
      <c r="H139" s="29">
        <f>SUM(H122:H138)</f>
        <v>0</v>
      </c>
      <c r="I139" s="29">
        <f>SUM(I122:I138)</f>
        <v>92895</v>
      </c>
    </row>
    <row r="140" spans="1:9" ht="13.5" customHeight="1" thickBot="1">
      <c r="A140" s="43"/>
      <c r="B140" s="43"/>
      <c r="C140" s="53"/>
      <c r="D140" s="46"/>
      <c r="E140" s="46"/>
      <c r="F140" s="53"/>
      <c r="G140" s="53"/>
      <c r="H140" s="53"/>
      <c r="I140" s="53"/>
    </row>
    <row r="141" spans="1:9" ht="13.5" customHeight="1">
      <c r="A141" s="101"/>
      <c r="B141" s="97" t="s">
        <v>36</v>
      </c>
      <c r="C141" s="98"/>
      <c r="D141" s="99"/>
      <c r="E141" s="99"/>
      <c r="F141" s="99"/>
      <c r="G141" s="99"/>
      <c r="H141" s="99"/>
      <c r="I141" s="100"/>
    </row>
    <row r="142" spans="1:9" ht="21" customHeight="1">
      <c r="A142" s="121"/>
      <c r="B142" s="174" t="s">
        <v>334</v>
      </c>
      <c r="C142" s="102"/>
      <c r="D142" s="136"/>
      <c r="E142" s="137"/>
      <c r="F142" s="69">
        <f t="shared" ref="F142" si="37">C142*D142*E142</f>
        <v>0</v>
      </c>
      <c r="G142" s="103"/>
      <c r="H142" s="103"/>
      <c r="I142" s="69">
        <f t="shared" ref="I142" si="38">SUM(F142:H142)</f>
        <v>0</v>
      </c>
    </row>
    <row r="143" spans="1:9" ht="18.75" customHeight="1">
      <c r="A143" s="122"/>
      <c r="B143" s="170" t="s">
        <v>335</v>
      </c>
      <c r="C143" s="173">
        <v>145</v>
      </c>
      <c r="D143" s="136">
        <v>1</v>
      </c>
      <c r="E143" s="106">
        <v>1</v>
      </c>
      <c r="F143" s="104">
        <f>C143*D143*E143</f>
        <v>145</v>
      </c>
      <c r="G143" s="104">
        <v>0</v>
      </c>
      <c r="H143" s="123"/>
      <c r="I143" s="104">
        <f>SUM(F143:H143)</f>
        <v>145</v>
      </c>
    </row>
    <row r="144" spans="1:9" ht="30" customHeight="1">
      <c r="A144" s="122"/>
      <c r="B144" s="171" t="s">
        <v>336</v>
      </c>
      <c r="C144" s="173">
        <v>145</v>
      </c>
      <c r="D144" s="136">
        <v>1</v>
      </c>
      <c r="E144" s="106">
        <v>1</v>
      </c>
      <c r="F144" s="104">
        <f t="shared" ref="F144:F162" si="39">C144*D144*E144</f>
        <v>145</v>
      </c>
      <c r="G144" s="104">
        <v>0</v>
      </c>
      <c r="H144" s="123"/>
      <c r="I144" s="104">
        <f t="shared" ref="I144:I162" si="40">SUM(F144:H144)</f>
        <v>145</v>
      </c>
    </row>
    <row r="145" spans="1:9" ht="26.25" customHeight="1">
      <c r="A145" s="122"/>
      <c r="B145" s="171" t="s">
        <v>337</v>
      </c>
      <c r="C145" s="173">
        <v>145</v>
      </c>
      <c r="D145" s="136">
        <v>1</v>
      </c>
      <c r="E145" s="106">
        <v>1</v>
      </c>
      <c r="F145" s="104">
        <f t="shared" si="39"/>
        <v>145</v>
      </c>
      <c r="G145" s="104">
        <v>0</v>
      </c>
      <c r="H145" s="123"/>
      <c r="I145" s="104">
        <f t="shared" si="40"/>
        <v>145</v>
      </c>
    </row>
    <row r="146" spans="1:9" ht="28.5" customHeight="1">
      <c r="A146" s="172"/>
      <c r="B146" s="171" t="s">
        <v>338</v>
      </c>
      <c r="C146" s="173">
        <v>450</v>
      </c>
      <c r="D146" s="136">
        <v>1</v>
      </c>
      <c r="E146" s="106">
        <v>1</v>
      </c>
      <c r="F146" s="104">
        <f t="shared" si="39"/>
        <v>450</v>
      </c>
      <c r="G146" s="104">
        <v>0</v>
      </c>
      <c r="H146" s="123"/>
      <c r="I146" s="104">
        <f t="shared" si="40"/>
        <v>450</v>
      </c>
    </row>
    <row r="147" spans="1:9" ht="28.5" customHeight="1">
      <c r="A147" s="122"/>
      <c r="B147" s="171" t="s">
        <v>339</v>
      </c>
      <c r="C147" s="173">
        <v>145</v>
      </c>
      <c r="D147" s="136">
        <v>1</v>
      </c>
      <c r="E147" s="106">
        <v>1</v>
      </c>
      <c r="F147" s="104">
        <f t="shared" si="39"/>
        <v>145</v>
      </c>
      <c r="G147" s="104">
        <v>0</v>
      </c>
      <c r="H147" s="123"/>
      <c r="I147" s="104">
        <f t="shared" si="40"/>
        <v>145</v>
      </c>
    </row>
    <row r="148" spans="1:9" ht="28.5" customHeight="1">
      <c r="A148" s="122"/>
      <c r="B148" s="171" t="s">
        <v>340</v>
      </c>
      <c r="C148" s="173">
        <v>220</v>
      </c>
      <c r="D148" s="136">
        <v>1</v>
      </c>
      <c r="E148" s="106">
        <v>1</v>
      </c>
      <c r="F148" s="104">
        <f t="shared" si="39"/>
        <v>220</v>
      </c>
      <c r="G148" s="104">
        <v>0</v>
      </c>
      <c r="H148" s="123"/>
      <c r="I148" s="104">
        <f t="shared" si="40"/>
        <v>220</v>
      </c>
    </row>
    <row r="149" spans="1:9" ht="28.5" customHeight="1">
      <c r="A149" s="122"/>
      <c r="B149" s="171" t="s">
        <v>341</v>
      </c>
      <c r="C149" s="173">
        <v>145</v>
      </c>
      <c r="D149" s="136">
        <v>1</v>
      </c>
      <c r="E149" s="106">
        <v>1</v>
      </c>
      <c r="F149" s="104">
        <f t="shared" si="39"/>
        <v>145</v>
      </c>
      <c r="G149" s="104">
        <v>0</v>
      </c>
      <c r="H149" s="123"/>
      <c r="I149" s="104">
        <f t="shared" si="40"/>
        <v>145</v>
      </c>
    </row>
    <row r="150" spans="1:9" ht="28.5" customHeight="1">
      <c r="A150" s="122"/>
      <c r="B150" s="171" t="s">
        <v>342</v>
      </c>
      <c r="C150" s="173">
        <v>145</v>
      </c>
      <c r="D150" s="136">
        <v>1</v>
      </c>
      <c r="E150" s="106">
        <v>1</v>
      </c>
      <c r="F150" s="104">
        <f t="shared" si="39"/>
        <v>145</v>
      </c>
      <c r="G150" s="104">
        <v>0</v>
      </c>
      <c r="H150" s="123"/>
      <c r="I150" s="104">
        <f t="shared" si="40"/>
        <v>145</v>
      </c>
    </row>
    <row r="151" spans="1:9" ht="28.5" customHeight="1">
      <c r="A151" s="122"/>
      <c r="B151" s="171" t="s">
        <v>343</v>
      </c>
      <c r="C151" s="173">
        <v>450</v>
      </c>
      <c r="D151" s="136">
        <v>1</v>
      </c>
      <c r="E151" s="106">
        <v>1</v>
      </c>
      <c r="F151" s="104">
        <f>C151*D151*E151</f>
        <v>450</v>
      </c>
      <c r="G151" s="104">
        <v>0</v>
      </c>
      <c r="H151" s="123"/>
      <c r="I151" s="104">
        <f>SUM(F151:H151)</f>
        <v>450</v>
      </c>
    </row>
    <row r="152" spans="1:9" ht="28.5" customHeight="1">
      <c r="A152" s="122"/>
      <c r="B152" s="171" t="s">
        <v>344</v>
      </c>
      <c r="C152" s="173">
        <v>145</v>
      </c>
      <c r="D152" s="136">
        <v>1</v>
      </c>
      <c r="E152" s="106">
        <v>1</v>
      </c>
      <c r="F152" s="104">
        <f t="shared" ref="F152:F167" si="41">C152*D152*E152</f>
        <v>145</v>
      </c>
      <c r="G152" s="104">
        <v>0</v>
      </c>
      <c r="H152" s="123"/>
      <c r="I152" s="104">
        <f t="shared" ref="I152:I167" si="42">SUM(F152:H152)</f>
        <v>145</v>
      </c>
    </row>
    <row r="153" spans="1:9" ht="28.5" customHeight="1">
      <c r="A153" s="122"/>
      <c r="B153" s="171" t="s">
        <v>345</v>
      </c>
      <c r="C153" s="173">
        <v>145</v>
      </c>
      <c r="D153" s="136">
        <v>1</v>
      </c>
      <c r="E153" s="106">
        <v>1</v>
      </c>
      <c r="F153" s="104">
        <f t="shared" si="41"/>
        <v>145</v>
      </c>
      <c r="G153" s="104">
        <v>0</v>
      </c>
      <c r="H153" s="123"/>
      <c r="I153" s="104">
        <f t="shared" si="42"/>
        <v>145</v>
      </c>
    </row>
    <row r="154" spans="1:9" ht="28.5" customHeight="1">
      <c r="A154" s="122"/>
      <c r="B154" s="171" t="s">
        <v>346</v>
      </c>
      <c r="C154" s="173">
        <v>145</v>
      </c>
      <c r="D154" s="136">
        <v>1</v>
      </c>
      <c r="E154" s="106">
        <v>1</v>
      </c>
      <c r="F154" s="104">
        <f t="shared" si="41"/>
        <v>145</v>
      </c>
      <c r="G154" s="104">
        <v>0</v>
      </c>
      <c r="H154" s="123"/>
      <c r="I154" s="104">
        <f t="shared" si="42"/>
        <v>145</v>
      </c>
    </row>
    <row r="155" spans="1:9" ht="28.5" customHeight="1">
      <c r="A155" s="122"/>
      <c r="B155" s="171" t="s">
        <v>347</v>
      </c>
      <c r="C155" s="173">
        <v>145</v>
      </c>
      <c r="D155" s="136">
        <v>1</v>
      </c>
      <c r="E155" s="106">
        <v>1</v>
      </c>
      <c r="F155" s="104">
        <f t="shared" si="41"/>
        <v>145</v>
      </c>
      <c r="G155" s="104">
        <v>0</v>
      </c>
      <c r="H155" s="123"/>
      <c r="I155" s="104">
        <f t="shared" si="42"/>
        <v>145</v>
      </c>
    </row>
    <row r="156" spans="1:9" ht="28.5" customHeight="1">
      <c r="A156" s="122"/>
      <c r="B156" s="171" t="s">
        <v>338</v>
      </c>
      <c r="C156" s="173">
        <v>450</v>
      </c>
      <c r="D156" s="136">
        <v>1</v>
      </c>
      <c r="E156" s="106">
        <v>1</v>
      </c>
      <c r="F156" s="104">
        <f t="shared" si="41"/>
        <v>450</v>
      </c>
      <c r="G156" s="104">
        <v>0</v>
      </c>
      <c r="H156" s="123"/>
      <c r="I156" s="104">
        <f t="shared" si="42"/>
        <v>450</v>
      </c>
    </row>
    <row r="157" spans="1:9" ht="28.5" customHeight="1">
      <c r="A157" s="122"/>
      <c r="B157" s="171" t="s">
        <v>339</v>
      </c>
      <c r="C157" s="173">
        <v>145</v>
      </c>
      <c r="D157" s="136">
        <v>1</v>
      </c>
      <c r="E157" s="106">
        <v>1</v>
      </c>
      <c r="F157" s="104">
        <f t="shared" si="41"/>
        <v>145</v>
      </c>
      <c r="G157" s="104">
        <v>0</v>
      </c>
      <c r="H157" s="123"/>
      <c r="I157" s="104">
        <f t="shared" si="42"/>
        <v>145</v>
      </c>
    </row>
    <row r="158" spans="1:9" ht="28.5" customHeight="1">
      <c r="A158" s="122"/>
      <c r="B158" s="171" t="s">
        <v>340</v>
      </c>
      <c r="C158" s="173">
        <v>220</v>
      </c>
      <c r="D158" s="136">
        <v>1</v>
      </c>
      <c r="E158" s="106">
        <v>1</v>
      </c>
      <c r="F158" s="104">
        <f t="shared" si="41"/>
        <v>220</v>
      </c>
      <c r="G158" s="104">
        <v>0</v>
      </c>
      <c r="H158" s="123"/>
      <c r="I158" s="104">
        <f t="shared" si="42"/>
        <v>220</v>
      </c>
    </row>
    <row r="159" spans="1:9" ht="28.5" customHeight="1">
      <c r="A159" s="122"/>
      <c r="B159" s="171" t="s">
        <v>348</v>
      </c>
      <c r="C159" s="173">
        <v>145</v>
      </c>
      <c r="D159" s="136">
        <v>1</v>
      </c>
      <c r="E159" s="106">
        <v>1</v>
      </c>
      <c r="F159" s="104">
        <f t="shared" si="41"/>
        <v>145</v>
      </c>
      <c r="G159" s="104">
        <v>0</v>
      </c>
      <c r="H159" s="123"/>
      <c r="I159" s="104">
        <f t="shared" si="42"/>
        <v>145</v>
      </c>
    </row>
    <row r="160" spans="1:9" ht="28.5" customHeight="1">
      <c r="A160" s="122"/>
      <c r="B160" s="171" t="s">
        <v>349</v>
      </c>
      <c r="C160" s="173">
        <v>145</v>
      </c>
      <c r="D160" s="136">
        <v>1</v>
      </c>
      <c r="E160" s="106">
        <v>1</v>
      </c>
      <c r="F160" s="104">
        <f t="shared" si="41"/>
        <v>145</v>
      </c>
      <c r="G160" s="104">
        <v>0</v>
      </c>
      <c r="H160" s="123"/>
      <c r="I160" s="104">
        <f t="shared" si="42"/>
        <v>145</v>
      </c>
    </row>
    <row r="161" spans="1:9" ht="28.5" customHeight="1">
      <c r="A161" s="122"/>
      <c r="B161" s="171" t="s">
        <v>350</v>
      </c>
      <c r="C161" s="173">
        <v>350</v>
      </c>
      <c r="D161" s="136">
        <v>1</v>
      </c>
      <c r="E161" s="106">
        <v>1</v>
      </c>
      <c r="F161" s="104">
        <f t="shared" si="41"/>
        <v>350</v>
      </c>
      <c r="G161" s="104">
        <v>0</v>
      </c>
      <c r="H161" s="123"/>
      <c r="I161" s="104">
        <f t="shared" si="42"/>
        <v>350</v>
      </c>
    </row>
    <row r="162" spans="1:9" ht="28.5" customHeight="1">
      <c r="A162" s="122"/>
      <c r="B162" s="193" t="s">
        <v>351</v>
      </c>
      <c r="C162" s="173">
        <v>145</v>
      </c>
      <c r="D162" s="136">
        <v>1</v>
      </c>
      <c r="E162" s="106">
        <v>1</v>
      </c>
      <c r="F162" s="104">
        <f t="shared" si="41"/>
        <v>145</v>
      </c>
      <c r="G162" s="104">
        <v>0</v>
      </c>
      <c r="H162" s="123"/>
      <c r="I162" s="104">
        <f t="shared" si="42"/>
        <v>145</v>
      </c>
    </row>
    <row r="163" spans="1:9" ht="28.5" customHeight="1">
      <c r="A163" s="192"/>
      <c r="B163" s="170" t="s">
        <v>408</v>
      </c>
      <c r="C163" s="173">
        <v>6</v>
      </c>
      <c r="D163" s="136">
        <v>105</v>
      </c>
      <c r="E163" s="106">
        <v>1</v>
      </c>
      <c r="F163" s="104">
        <f t="shared" ref="F163" si="43">C163*D163*E163</f>
        <v>630</v>
      </c>
      <c r="G163" s="104">
        <v>0</v>
      </c>
      <c r="H163" s="123"/>
      <c r="I163" s="104">
        <f t="shared" ref="I163" si="44">SUM(F163:H163)</f>
        <v>630</v>
      </c>
    </row>
    <row r="164" spans="1:9" ht="32.25" customHeight="1">
      <c r="A164" s="121"/>
      <c r="B164" s="175" t="s">
        <v>352</v>
      </c>
      <c r="C164" s="102">
        <v>790</v>
      </c>
      <c r="D164" s="136">
        <v>3</v>
      </c>
      <c r="E164" s="137">
        <v>1</v>
      </c>
      <c r="F164" s="69">
        <f t="shared" si="41"/>
        <v>2370</v>
      </c>
      <c r="G164" s="103"/>
      <c r="H164" s="103"/>
      <c r="I164" s="69">
        <f t="shared" si="42"/>
        <v>2370</v>
      </c>
    </row>
    <row r="165" spans="1:9" ht="29.25" customHeight="1">
      <c r="A165" s="121"/>
      <c r="B165" s="169" t="s">
        <v>353</v>
      </c>
      <c r="C165" s="102">
        <v>790</v>
      </c>
      <c r="D165" s="136">
        <v>3</v>
      </c>
      <c r="E165" s="137">
        <v>1</v>
      </c>
      <c r="F165" s="69">
        <f t="shared" si="41"/>
        <v>2370</v>
      </c>
      <c r="G165" s="103"/>
      <c r="H165" s="103"/>
      <c r="I165" s="69">
        <f t="shared" si="42"/>
        <v>2370</v>
      </c>
    </row>
    <row r="166" spans="1:9" ht="26.25" customHeight="1">
      <c r="A166" s="121"/>
      <c r="B166" s="169" t="s">
        <v>354</v>
      </c>
      <c r="C166" s="102">
        <v>790</v>
      </c>
      <c r="D166" s="136">
        <v>3</v>
      </c>
      <c r="E166" s="137">
        <v>2</v>
      </c>
      <c r="F166" s="69">
        <f t="shared" si="41"/>
        <v>4740</v>
      </c>
      <c r="G166" s="103"/>
      <c r="H166" s="103"/>
      <c r="I166" s="69">
        <f t="shared" si="42"/>
        <v>4740</v>
      </c>
    </row>
    <row r="167" spans="1:9" ht="13.5" customHeight="1">
      <c r="A167" s="121"/>
      <c r="B167" s="169" t="s">
        <v>355</v>
      </c>
      <c r="C167" s="102">
        <v>5</v>
      </c>
      <c r="D167" s="136">
        <v>105</v>
      </c>
      <c r="E167" s="137">
        <v>2</v>
      </c>
      <c r="F167" s="69">
        <f t="shared" si="41"/>
        <v>1050</v>
      </c>
      <c r="G167" s="103"/>
      <c r="H167" s="103"/>
      <c r="I167" s="69">
        <f t="shared" si="42"/>
        <v>1050</v>
      </c>
    </row>
    <row r="168" spans="1:9" ht="13.5" customHeight="1">
      <c r="A168" s="121"/>
      <c r="B168" s="105"/>
      <c r="C168" s="102"/>
      <c r="D168" s="136"/>
      <c r="E168" s="137"/>
      <c r="F168" s="69">
        <f t="shared" ref="F168" si="45">C168*D168*E168</f>
        <v>0</v>
      </c>
      <c r="G168" s="103"/>
      <c r="H168" s="103"/>
      <c r="I168" s="69">
        <f t="shared" ref="I168" si="46">SUM(F168:H168)</f>
        <v>0</v>
      </c>
    </row>
    <row r="169" spans="1:9" ht="13.5" customHeight="1">
      <c r="A169" s="2"/>
      <c r="B169" s="25" t="s">
        <v>70</v>
      </c>
      <c r="C169" s="53"/>
      <c r="D169" s="46"/>
      <c r="E169" s="46"/>
      <c r="F169" s="29">
        <f>SUM(F142:F168)</f>
        <v>15330</v>
      </c>
      <c r="G169" s="29">
        <f t="shared" ref="G169:I169" si="47">SUM(G142:G168)</f>
        <v>0</v>
      </c>
      <c r="H169" s="29">
        <f t="shared" si="47"/>
        <v>0</v>
      </c>
      <c r="I169" s="29">
        <f t="shared" si="47"/>
        <v>15330</v>
      </c>
    </row>
    <row r="170" spans="1:9" ht="13.5" customHeight="1">
      <c r="A170" s="43"/>
      <c r="B170" s="43"/>
      <c r="C170" s="53"/>
      <c r="D170" s="46"/>
      <c r="E170" s="46"/>
      <c r="F170" s="53"/>
      <c r="G170" s="53"/>
      <c r="H170" s="53"/>
      <c r="I170" s="53"/>
    </row>
    <row r="171" spans="1:9" ht="27.75" customHeight="1">
      <c r="A171" s="70"/>
      <c r="B171" s="97" t="s">
        <v>356</v>
      </c>
      <c r="C171" s="76"/>
      <c r="D171" s="72"/>
      <c r="E171" s="72"/>
      <c r="F171" s="72"/>
      <c r="G171" s="72"/>
      <c r="H171" s="72"/>
      <c r="I171" s="73"/>
    </row>
    <row r="172" spans="1:9" ht="28.5" customHeight="1">
      <c r="A172" s="122"/>
      <c r="B172" s="170" t="s">
        <v>409</v>
      </c>
      <c r="C172" s="173">
        <v>516</v>
      </c>
      <c r="D172" s="136">
        <v>1</v>
      </c>
      <c r="E172" s="106">
        <v>1</v>
      </c>
      <c r="F172" s="104">
        <f>C172*D172*E172</f>
        <v>516</v>
      </c>
      <c r="G172" s="104">
        <v>0</v>
      </c>
      <c r="H172" s="123">
        <f>67.04*D172</f>
        <v>67.040000000000006</v>
      </c>
      <c r="I172" s="104">
        <f>SUM(F172:H172)</f>
        <v>583.04</v>
      </c>
    </row>
    <row r="173" spans="1:9" ht="30" customHeight="1">
      <c r="A173" s="122"/>
      <c r="B173" s="171" t="s">
        <v>410</v>
      </c>
      <c r="C173" s="173">
        <v>2235</v>
      </c>
      <c r="D173" s="136">
        <v>1</v>
      </c>
      <c r="E173" s="106">
        <v>1</v>
      </c>
      <c r="F173" s="104">
        <f t="shared" ref="F173:F192" si="48">C173*D173*E173</f>
        <v>2235</v>
      </c>
      <c r="G173" s="104">
        <v>0</v>
      </c>
      <c r="H173" s="123">
        <f>222.33*D173</f>
        <v>222.33</v>
      </c>
      <c r="I173" s="104">
        <f>SUM(F173:H173)</f>
        <v>2457.33</v>
      </c>
    </row>
    <row r="174" spans="1:9" ht="26.25" customHeight="1">
      <c r="A174" s="122"/>
      <c r="B174" s="171" t="s">
        <v>183</v>
      </c>
      <c r="C174" s="173">
        <v>624</v>
      </c>
      <c r="D174" s="136">
        <v>1</v>
      </c>
      <c r="E174" s="106">
        <v>1</v>
      </c>
      <c r="F174" s="104">
        <f t="shared" si="48"/>
        <v>624</v>
      </c>
      <c r="G174" s="104">
        <v>0</v>
      </c>
      <c r="H174" s="123">
        <f>109.88*D174</f>
        <v>109.88</v>
      </c>
      <c r="I174" s="104">
        <f t="shared" ref="I174:I192" si="49">SUM(F174:H174)</f>
        <v>733.88</v>
      </c>
    </row>
    <row r="175" spans="1:9" ht="28.5" customHeight="1">
      <c r="A175" s="172"/>
      <c r="B175" s="171" t="s">
        <v>409</v>
      </c>
      <c r="C175" s="173">
        <v>516</v>
      </c>
      <c r="D175" s="136">
        <v>22</v>
      </c>
      <c r="E175" s="106">
        <v>1</v>
      </c>
      <c r="F175" s="104">
        <f t="shared" si="48"/>
        <v>11352</v>
      </c>
      <c r="G175" s="104">
        <v>0</v>
      </c>
      <c r="H175" s="123">
        <f>67.04*D175</f>
        <v>1474.88</v>
      </c>
      <c r="I175" s="104">
        <f t="shared" si="49"/>
        <v>12826.880000000001</v>
      </c>
    </row>
    <row r="176" spans="1:9" ht="28.5" customHeight="1">
      <c r="A176" s="122"/>
      <c r="B176" s="171" t="s">
        <v>411</v>
      </c>
      <c r="C176" s="173">
        <v>0</v>
      </c>
      <c r="D176" s="136">
        <v>2</v>
      </c>
      <c r="E176" s="106">
        <v>1</v>
      </c>
      <c r="F176" s="104">
        <f t="shared" si="48"/>
        <v>0</v>
      </c>
      <c r="G176" s="104">
        <v>0</v>
      </c>
      <c r="H176" s="123">
        <v>0</v>
      </c>
      <c r="I176" s="104">
        <f t="shared" si="49"/>
        <v>0</v>
      </c>
    </row>
    <row r="177" spans="1:9" ht="28.5" customHeight="1">
      <c r="A177" s="122"/>
      <c r="B177" s="171" t="s">
        <v>185</v>
      </c>
      <c r="C177" s="173">
        <v>661</v>
      </c>
      <c r="D177" s="136">
        <v>3</v>
      </c>
      <c r="E177" s="106">
        <v>1</v>
      </c>
      <c r="F177" s="104">
        <f t="shared" si="48"/>
        <v>1983</v>
      </c>
      <c r="G177" s="104">
        <v>0</v>
      </c>
      <c r="H177" s="123">
        <f>179.5*D177</f>
        <v>538.5</v>
      </c>
      <c r="I177" s="104">
        <f t="shared" si="49"/>
        <v>2521.5</v>
      </c>
    </row>
    <row r="178" spans="1:9" ht="28.5" customHeight="1">
      <c r="A178" s="122"/>
      <c r="B178" s="171" t="s">
        <v>186</v>
      </c>
      <c r="C178" s="173">
        <v>564</v>
      </c>
      <c r="D178" s="136">
        <v>1</v>
      </c>
      <c r="E178" s="106">
        <v>1</v>
      </c>
      <c r="F178" s="104">
        <f t="shared" si="48"/>
        <v>564</v>
      </c>
      <c r="G178" s="104">
        <v>0</v>
      </c>
      <c r="H178" s="123">
        <f>184.8*D178</f>
        <v>184.8</v>
      </c>
      <c r="I178" s="104">
        <f t="shared" si="49"/>
        <v>748.8</v>
      </c>
    </row>
    <row r="179" spans="1:9" ht="28.5" customHeight="1">
      <c r="A179" s="122"/>
      <c r="B179" s="171" t="s">
        <v>412</v>
      </c>
      <c r="C179" s="173">
        <v>653</v>
      </c>
      <c r="D179" s="136">
        <v>1</v>
      </c>
      <c r="E179" s="106">
        <v>1</v>
      </c>
      <c r="F179" s="104">
        <f t="shared" si="48"/>
        <v>653</v>
      </c>
      <c r="G179" s="104">
        <v>0</v>
      </c>
      <c r="H179" s="123">
        <f>113.66*D179</f>
        <v>113.66</v>
      </c>
      <c r="I179" s="104">
        <f t="shared" si="49"/>
        <v>766.66</v>
      </c>
    </row>
    <row r="180" spans="1:9" ht="28.5" customHeight="1">
      <c r="A180" s="122"/>
      <c r="B180" s="171" t="s">
        <v>182</v>
      </c>
      <c r="C180" s="173">
        <v>770</v>
      </c>
      <c r="D180" s="136">
        <v>27</v>
      </c>
      <c r="E180" s="106">
        <v>1</v>
      </c>
      <c r="F180" s="104">
        <f>C180*D180*E180</f>
        <v>20790</v>
      </c>
      <c r="G180" s="104">
        <v>0</v>
      </c>
      <c r="H180" s="123">
        <f>135.59*D180</f>
        <v>3660.9300000000003</v>
      </c>
      <c r="I180" s="104">
        <f>SUM(F180:H180)</f>
        <v>24450.93</v>
      </c>
    </row>
    <row r="181" spans="1:9" ht="28.5" customHeight="1">
      <c r="A181" s="122"/>
      <c r="B181" s="171" t="s">
        <v>413</v>
      </c>
      <c r="C181" s="173">
        <v>729</v>
      </c>
      <c r="D181" s="136">
        <v>1</v>
      </c>
      <c r="E181" s="106">
        <v>1</v>
      </c>
      <c r="F181" s="104">
        <f t="shared" si="48"/>
        <v>729</v>
      </c>
      <c r="G181" s="104">
        <v>0</v>
      </c>
      <c r="H181" s="123">
        <f>184*D181</f>
        <v>184</v>
      </c>
      <c r="I181" s="104">
        <f t="shared" si="49"/>
        <v>913</v>
      </c>
    </row>
    <row r="182" spans="1:9" ht="28.5" customHeight="1">
      <c r="A182" s="122"/>
      <c r="B182" s="171" t="s">
        <v>414</v>
      </c>
      <c r="C182" s="173">
        <v>518</v>
      </c>
      <c r="D182" s="136">
        <v>1</v>
      </c>
      <c r="E182" s="106">
        <v>1</v>
      </c>
      <c r="F182" s="104">
        <f t="shared" si="48"/>
        <v>518</v>
      </c>
      <c r="G182" s="104">
        <v>0</v>
      </c>
      <c r="H182" s="123">
        <f>94.74*D182</f>
        <v>94.74</v>
      </c>
      <c r="I182" s="104">
        <f t="shared" si="49"/>
        <v>612.74</v>
      </c>
    </row>
    <row r="183" spans="1:9" ht="28.5" customHeight="1">
      <c r="A183" s="122"/>
      <c r="B183" s="171" t="s">
        <v>415</v>
      </c>
      <c r="C183" s="173">
        <v>450</v>
      </c>
      <c r="D183" s="136">
        <v>1</v>
      </c>
      <c r="E183" s="106">
        <v>1</v>
      </c>
      <c r="F183" s="104">
        <f t="shared" si="48"/>
        <v>450</v>
      </c>
      <c r="G183" s="104">
        <v>0</v>
      </c>
      <c r="H183" s="123">
        <f>185.38*D183</f>
        <v>185.38</v>
      </c>
      <c r="I183" s="104">
        <f t="shared" si="49"/>
        <v>635.38</v>
      </c>
    </row>
    <row r="184" spans="1:9" ht="28.5" customHeight="1">
      <c r="A184" s="122"/>
      <c r="B184" s="171" t="s">
        <v>416</v>
      </c>
      <c r="C184" s="173">
        <v>226</v>
      </c>
      <c r="D184" s="136">
        <v>1</v>
      </c>
      <c r="E184" s="106">
        <v>1</v>
      </c>
      <c r="F184" s="104">
        <f t="shared" si="48"/>
        <v>226</v>
      </c>
      <c r="G184" s="104">
        <v>0</v>
      </c>
      <c r="H184" s="123">
        <f>178.1*D184</f>
        <v>178.1</v>
      </c>
      <c r="I184" s="104">
        <f t="shared" si="49"/>
        <v>404.1</v>
      </c>
    </row>
    <row r="185" spans="1:9" ht="28.5" customHeight="1">
      <c r="A185" s="122"/>
      <c r="B185" s="171" t="s">
        <v>409</v>
      </c>
      <c r="C185" s="173">
        <v>520</v>
      </c>
      <c r="D185" s="136">
        <v>22</v>
      </c>
      <c r="E185" s="106">
        <v>1</v>
      </c>
      <c r="F185" s="104">
        <f t="shared" si="48"/>
        <v>11440</v>
      </c>
      <c r="G185" s="104">
        <v>0</v>
      </c>
      <c r="H185" s="123">
        <f>67.04*D185</f>
        <v>1474.88</v>
      </c>
      <c r="I185" s="104">
        <f t="shared" si="49"/>
        <v>12914.880000000001</v>
      </c>
    </row>
    <row r="186" spans="1:9" ht="28.5" customHeight="1">
      <c r="A186" s="122"/>
      <c r="B186" s="171" t="s">
        <v>185</v>
      </c>
      <c r="C186" s="173">
        <v>661</v>
      </c>
      <c r="D186" s="136">
        <v>3</v>
      </c>
      <c r="E186" s="106">
        <v>1</v>
      </c>
      <c r="F186" s="104">
        <f t="shared" si="48"/>
        <v>1983</v>
      </c>
      <c r="G186" s="104">
        <v>0</v>
      </c>
      <c r="H186" s="123">
        <f>179.5*D186</f>
        <v>538.5</v>
      </c>
      <c r="I186" s="104">
        <f t="shared" si="49"/>
        <v>2521.5</v>
      </c>
    </row>
    <row r="187" spans="1:9" ht="28.5" customHeight="1">
      <c r="A187" s="122"/>
      <c r="B187" s="171" t="s">
        <v>417</v>
      </c>
      <c r="C187" s="173">
        <v>625</v>
      </c>
      <c r="D187" s="136">
        <v>1</v>
      </c>
      <c r="E187" s="106">
        <v>1</v>
      </c>
      <c r="F187" s="104">
        <f t="shared" si="48"/>
        <v>625</v>
      </c>
      <c r="G187" s="104">
        <v>0</v>
      </c>
      <c r="H187" s="123">
        <f>249.58*D187</f>
        <v>249.58</v>
      </c>
      <c r="I187" s="104">
        <f t="shared" si="49"/>
        <v>874.58</v>
      </c>
    </row>
    <row r="188" spans="1:9" ht="28.5" customHeight="1">
      <c r="A188" s="122"/>
      <c r="B188" s="171" t="s">
        <v>187</v>
      </c>
      <c r="C188" s="173">
        <v>653</v>
      </c>
      <c r="D188" s="136">
        <v>2</v>
      </c>
      <c r="E188" s="106">
        <v>1</v>
      </c>
      <c r="F188" s="104">
        <f t="shared" si="48"/>
        <v>1306</v>
      </c>
      <c r="G188" s="104">
        <v>0</v>
      </c>
      <c r="H188" s="123">
        <f>113.63*D188</f>
        <v>227.26</v>
      </c>
      <c r="I188" s="104">
        <f t="shared" si="49"/>
        <v>1533.26</v>
      </c>
    </row>
    <row r="189" spans="1:9" ht="28.5" customHeight="1">
      <c r="A189" s="122"/>
      <c r="B189" s="171" t="s">
        <v>182</v>
      </c>
      <c r="C189" s="173">
        <v>770</v>
      </c>
      <c r="D189" s="136">
        <v>13</v>
      </c>
      <c r="E189" s="106">
        <v>1</v>
      </c>
      <c r="F189" s="104">
        <f t="shared" si="48"/>
        <v>10010</v>
      </c>
      <c r="G189" s="104">
        <v>0</v>
      </c>
      <c r="H189" s="123">
        <f>135.59*D189</f>
        <v>1762.67</v>
      </c>
      <c r="I189" s="104">
        <f t="shared" si="49"/>
        <v>11772.67</v>
      </c>
    </row>
    <row r="190" spans="1:9" ht="28.5" customHeight="1">
      <c r="A190" s="122"/>
      <c r="B190" s="171" t="s">
        <v>368</v>
      </c>
      <c r="C190" s="173">
        <v>887</v>
      </c>
      <c r="D190" s="136">
        <v>1</v>
      </c>
      <c r="E190" s="106">
        <v>1</v>
      </c>
      <c r="F190" s="104">
        <f t="shared" si="48"/>
        <v>887</v>
      </c>
      <c r="G190" s="104">
        <v>0</v>
      </c>
      <c r="H190" s="123">
        <f>366.04*D190</f>
        <v>366.04</v>
      </c>
      <c r="I190" s="104">
        <f t="shared" si="49"/>
        <v>1253.04</v>
      </c>
    </row>
    <row r="191" spans="1:9" ht="13.5" customHeight="1">
      <c r="A191" s="122"/>
      <c r="B191" s="191" t="s">
        <v>195</v>
      </c>
      <c r="C191" s="87">
        <v>17</v>
      </c>
      <c r="D191" s="136">
        <v>103</v>
      </c>
      <c r="E191" s="106">
        <v>1</v>
      </c>
      <c r="F191" s="104">
        <f t="shared" si="48"/>
        <v>1751</v>
      </c>
      <c r="G191" s="104">
        <v>0</v>
      </c>
      <c r="H191" s="123">
        <f>2.72*D191</f>
        <v>280.16000000000003</v>
      </c>
      <c r="I191" s="104">
        <f t="shared" si="49"/>
        <v>2031.16</v>
      </c>
    </row>
    <row r="192" spans="1:9" ht="13.5" customHeight="1">
      <c r="A192" s="122"/>
      <c r="B192" s="105" t="s">
        <v>196</v>
      </c>
      <c r="C192" s="87">
        <v>11</v>
      </c>
      <c r="D192" s="136">
        <v>105</v>
      </c>
      <c r="E192" s="106">
        <v>1</v>
      </c>
      <c r="F192" s="104">
        <f t="shared" si="48"/>
        <v>1155</v>
      </c>
      <c r="G192" s="104">
        <v>0</v>
      </c>
      <c r="H192" s="123">
        <f>1.76*D192</f>
        <v>184.8</v>
      </c>
      <c r="I192" s="104">
        <f t="shared" si="49"/>
        <v>1339.8</v>
      </c>
    </row>
    <row r="193" spans="1:29" ht="13.5" customHeight="1">
      <c r="A193" s="122"/>
      <c r="B193" s="105"/>
      <c r="C193" s="87"/>
      <c r="D193" s="136"/>
      <c r="E193" s="106"/>
      <c r="F193" s="104">
        <f t="shared" ref="F193" si="50">C193*D193*E193</f>
        <v>0</v>
      </c>
      <c r="G193" s="104"/>
      <c r="H193" s="123">
        <f>1357*D193</f>
        <v>0</v>
      </c>
      <c r="I193" s="104">
        <f t="shared" ref="I193" si="51">SUM(F193:H193)</f>
        <v>0</v>
      </c>
    </row>
    <row r="194" spans="1:29" ht="13.5" customHeight="1">
      <c r="A194" s="118"/>
      <c r="B194" s="25" t="s">
        <v>70</v>
      </c>
      <c r="C194" s="83"/>
      <c r="D194" s="84"/>
      <c r="E194" s="84"/>
      <c r="F194" s="26">
        <f>SUM(F172:F193)</f>
        <v>69797</v>
      </c>
      <c r="G194" s="26">
        <f t="shared" ref="G194:I194" si="52">SUM(G172:G193)</f>
        <v>0</v>
      </c>
      <c r="H194" s="26">
        <f t="shared" si="52"/>
        <v>12098.130000000001</v>
      </c>
      <c r="I194" s="26">
        <f t="shared" si="52"/>
        <v>81895.13</v>
      </c>
    </row>
    <row r="195" spans="1:29" ht="13.5" customHeight="1" thickBot="1">
      <c r="A195" s="43"/>
      <c r="B195" s="43"/>
      <c r="C195" s="53"/>
      <c r="D195" s="46"/>
      <c r="E195" s="46"/>
      <c r="F195" s="53"/>
      <c r="G195" s="53"/>
      <c r="H195" s="53"/>
      <c r="I195" s="53"/>
    </row>
    <row r="196" spans="1:29" ht="13.5" customHeight="1">
      <c r="A196" s="70"/>
      <c r="B196" s="86" t="s">
        <v>197</v>
      </c>
      <c r="C196" s="76"/>
      <c r="D196" s="72"/>
      <c r="E196" s="72"/>
      <c r="F196" s="72"/>
      <c r="G196" s="72"/>
      <c r="H196" s="72"/>
      <c r="I196" s="73"/>
    </row>
    <row r="197" spans="1:29" ht="12.75">
      <c r="A197" s="115"/>
      <c r="B197" s="124" t="s">
        <v>200</v>
      </c>
      <c r="C197" s="87">
        <v>150</v>
      </c>
      <c r="D197" s="117">
        <v>4</v>
      </c>
      <c r="E197" s="117">
        <v>5</v>
      </c>
      <c r="F197" s="111">
        <f>C197*D197*E197</f>
        <v>3000</v>
      </c>
      <c r="G197" s="111"/>
      <c r="H197" s="111"/>
      <c r="I197" s="112">
        <f>SUM(F197:H197)</f>
        <v>3000</v>
      </c>
    </row>
    <row r="198" spans="1:29" ht="12.75">
      <c r="A198" s="115"/>
      <c r="B198" s="124" t="s">
        <v>201</v>
      </c>
      <c r="C198" s="87">
        <v>510</v>
      </c>
      <c r="D198" s="117">
        <v>4</v>
      </c>
      <c r="E198" s="117">
        <v>5</v>
      </c>
      <c r="F198" s="111">
        <f t="shared" ref="F198:F202" si="53">C198*D198*E198</f>
        <v>10200</v>
      </c>
      <c r="G198" s="111"/>
      <c r="H198" s="111"/>
      <c r="I198" s="112">
        <f t="shared" ref="I198:I202" si="54">SUM(F198:H198)</f>
        <v>10200</v>
      </c>
    </row>
    <row r="199" spans="1:29" ht="12.75">
      <c r="A199" s="115"/>
      <c r="B199" s="124" t="s">
        <v>202</v>
      </c>
      <c r="C199" s="87">
        <v>350</v>
      </c>
      <c r="D199" s="117">
        <v>1</v>
      </c>
      <c r="E199" s="117">
        <v>4</v>
      </c>
      <c r="F199" s="111">
        <f t="shared" si="53"/>
        <v>1400</v>
      </c>
      <c r="G199" s="111"/>
      <c r="H199" s="111"/>
      <c r="I199" s="112">
        <f t="shared" si="54"/>
        <v>1400</v>
      </c>
    </row>
    <row r="200" spans="1:29" ht="12.75">
      <c r="A200" s="115"/>
      <c r="B200" s="124" t="s">
        <v>203</v>
      </c>
      <c r="C200" s="87">
        <v>130</v>
      </c>
      <c r="D200" s="117">
        <v>4</v>
      </c>
      <c r="E200" s="117">
        <v>2</v>
      </c>
      <c r="F200" s="111">
        <f t="shared" si="53"/>
        <v>1040</v>
      </c>
      <c r="G200" s="111"/>
      <c r="H200" s="111"/>
      <c r="I200" s="112">
        <f t="shared" si="54"/>
        <v>1040</v>
      </c>
    </row>
    <row r="201" spans="1:29" ht="12.75">
      <c r="A201" s="115"/>
      <c r="B201" s="124" t="s">
        <v>204</v>
      </c>
      <c r="C201" s="87">
        <v>140</v>
      </c>
      <c r="D201" s="117">
        <v>2</v>
      </c>
      <c r="E201" s="117">
        <v>2</v>
      </c>
      <c r="F201" s="111">
        <f t="shared" si="53"/>
        <v>560</v>
      </c>
      <c r="G201" s="111"/>
      <c r="H201" s="111"/>
      <c r="I201" s="112">
        <f t="shared" si="54"/>
        <v>560</v>
      </c>
    </row>
    <row r="202" spans="1:29" ht="12.75">
      <c r="A202" s="115"/>
      <c r="B202" s="124" t="s">
        <v>205</v>
      </c>
      <c r="C202" s="87">
        <v>200</v>
      </c>
      <c r="D202" s="117">
        <v>2</v>
      </c>
      <c r="E202" s="117">
        <v>2</v>
      </c>
      <c r="F202" s="111">
        <f t="shared" si="53"/>
        <v>800</v>
      </c>
      <c r="G202" s="111"/>
      <c r="H202" s="111"/>
      <c r="I202" s="112">
        <f t="shared" si="54"/>
        <v>800</v>
      </c>
    </row>
    <row r="203" spans="1:29" s="194" customFormat="1" ht="24">
      <c r="A203" s="231"/>
      <c r="B203" s="306" t="s">
        <v>198</v>
      </c>
      <c r="C203" s="279">
        <v>1950</v>
      </c>
      <c r="D203" s="285">
        <v>2</v>
      </c>
      <c r="E203" s="285">
        <v>1</v>
      </c>
      <c r="F203" s="235">
        <f>C203*D203*E203</f>
        <v>3900</v>
      </c>
      <c r="G203" s="235"/>
      <c r="H203" s="235"/>
      <c r="I203" s="236">
        <f>SUM(F203:H203)</f>
        <v>3900</v>
      </c>
      <c r="J203" s="307"/>
      <c r="K203" s="307"/>
      <c r="L203" s="307"/>
      <c r="M203" s="307"/>
      <c r="N203" s="307"/>
      <c r="O203" s="307"/>
      <c r="P203" s="307"/>
      <c r="Q203" s="307"/>
      <c r="R203" s="307"/>
      <c r="S203" s="307"/>
      <c r="T203" s="307"/>
      <c r="U203" s="307"/>
      <c r="V203" s="307"/>
      <c r="W203" s="307"/>
      <c r="X203" s="307"/>
      <c r="Y203" s="307"/>
      <c r="Z203" s="307"/>
      <c r="AA203" s="307"/>
      <c r="AB203" s="307"/>
      <c r="AC203" s="307"/>
    </row>
    <row r="204" spans="1:29" s="194" customFormat="1" ht="24">
      <c r="A204" s="231"/>
      <c r="B204" s="306" t="s">
        <v>199</v>
      </c>
      <c r="C204" s="279">
        <v>1500</v>
      </c>
      <c r="D204" s="285">
        <v>2</v>
      </c>
      <c r="E204" s="285">
        <v>1</v>
      </c>
      <c r="F204" s="235">
        <f>C204*D204*E204</f>
        <v>3000</v>
      </c>
      <c r="G204" s="235"/>
      <c r="H204" s="235"/>
      <c r="I204" s="236">
        <f>SUM(F204:H204)</f>
        <v>3000</v>
      </c>
      <c r="J204" s="307"/>
      <c r="K204" s="307"/>
      <c r="L204" s="307"/>
      <c r="M204" s="307"/>
      <c r="N204" s="307"/>
      <c r="O204" s="307"/>
      <c r="P204" s="307"/>
      <c r="Q204" s="307"/>
      <c r="R204" s="307"/>
      <c r="S204" s="307"/>
      <c r="T204" s="307"/>
      <c r="U204" s="307"/>
      <c r="V204" s="307"/>
      <c r="W204" s="307"/>
      <c r="X204" s="307"/>
      <c r="Y204" s="307"/>
      <c r="Z204" s="307"/>
      <c r="AA204" s="307"/>
      <c r="AB204" s="307"/>
      <c r="AC204" s="307"/>
    </row>
    <row r="205" spans="1:29" ht="13.5" customHeight="1">
      <c r="A205" s="115"/>
      <c r="B205" s="124"/>
      <c r="C205" s="87">
        <v>1950</v>
      </c>
      <c r="D205" s="117">
        <v>0</v>
      </c>
      <c r="E205" s="117">
        <v>0</v>
      </c>
      <c r="F205" s="111">
        <f t="shared" ref="F205" si="55">C205*D205*E205</f>
        <v>0</v>
      </c>
      <c r="G205" s="111"/>
      <c r="H205" s="111"/>
      <c r="I205" s="112">
        <f t="shared" ref="I205" si="56">SUM(F205:H205)</f>
        <v>0</v>
      </c>
    </row>
    <row r="206" spans="1:29" ht="13.5" customHeight="1">
      <c r="A206" s="118"/>
      <c r="B206" s="25" t="s">
        <v>70</v>
      </c>
      <c r="C206" s="83"/>
      <c r="D206" s="84"/>
      <c r="E206" s="84"/>
      <c r="F206" s="26">
        <f>SUM(F197:F205)</f>
        <v>23900</v>
      </c>
      <c r="G206" s="26">
        <f t="shared" ref="G206:I206" si="57">SUM(G197:G205)</f>
        <v>0</v>
      </c>
      <c r="H206" s="26">
        <f t="shared" si="57"/>
        <v>0</v>
      </c>
      <c r="I206" s="26">
        <f t="shared" si="57"/>
        <v>23900</v>
      </c>
    </row>
    <row r="207" spans="1:29" ht="13.5" customHeight="1" thickBot="1">
      <c r="A207" s="43"/>
      <c r="B207" s="43"/>
      <c r="C207" s="53"/>
      <c r="D207" s="46"/>
      <c r="E207" s="46"/>
      <c r="F207" s="53"/>
      <c r="G207" s="53"/>
      <c r="H207" s="53"/>
      <c r="I207" s="53"/>
    </row>
    <row r="208" spans="1:29" ht="13.5" customHeight="1" thickBot="1">
      <c r="A208" s="22"/>
      <c r="B208" s="138" t="s">
        <v>206</v>
      </c>
      <c r="C208" s="28"/>
      <c r="D208" s="21"/>
      <c r="E208" s="21"/>
      <c r="F208" s="21"/>
      <c r="G208" s="21"/>
      <c r="H208" s="21"/>
      <c r="I208" s="21"/>
    </row>
    <row r="209" spans="1:9" ht="20.100000000000001" customHeight="1" thickBot="1">
      <c r="A209" s="109"/>
      <c r="B209" s="65" t="s">
        <v>207</v>
      </c>
      <c r="C209" s="24">
        <f>(F29+F43+F51+F103+F111+F115+F119+F139+F169)*6%</f>
        <v>18467.16</v>
      </c>
      <c r="D209" s="23">
        <v>1</v>
      </c>
      <c r="E209" s="23">
        <v>1</v>
      </c>
      <c r="F209" s="24">
        <f>D209*E209*C209</f>
        <v>18467.16</v>
      </c>
      <c r="G209" s="33">
        <f>F209*(0/100)</f>
        <v>0</v>
      </c>
      <c r="H209" s="33"/>
      <c r="I209" s="24">
        <f>SUM(F209:H209)</f>
        <v>18467.16</v>
      </c>
    </row>
    <row r="210" spans="1:9" ht="13.5" customHeight="1" thickBot="1">
      <c r="B210" s="27" t="s">
        <v>70</v>
      </c>
      <c r="C210" s="53"/>
      <c r="D210" s="46"/>
      <c r="E210" s="46"/>
      <c r="F210" s="29">
        <f>SUM(F209)</f>
        <v>18467.16</v>
      </c>
      <c r="G210" s="29">
        <f t="shared" ref="G210:I210" si="58">SUM(G209)</f>
        <v>0</v>
      </c>
      <c r="H210" s="29">
        <f t="shared" si="58"/>
        <v>0</v>
      </c>
      <c r="I210" s="29">
        <f t="shared" si="58"/>
        <v>18467.16</v>
      </c>
    </row>
    <row r="211" spans="1:9" ht="12.75" customHeight="1">
      <c r="A211" s="43"/>
      <c r="B211" s="43"/>
      <c r="C211" s="53"/>
      <c r="D211" s="46"/>
      <c r="E211" s="46"/>
      <c r="F211" s="53"/>
      <c r="G211" s="53"/>
      <c r="H211" s="53"/>
      <c r="I211" s="53"/>
    </row>
    <row r="212" spans="1:9" ht="12.75" customHeight="1">
      <c r="A212" s="43"/>
      <c r="B212" s="43"/>
      <c r="C212" s="43"/>
      <c r="D212" s="46"/>
      <c r="E212" s="46"/>
      <c r="F212" s="34" t="s">
        <v>208</v>
      </c>
      <c r="G212" s="34" t="s">
        <v>209</v>
      </c>
      <c r="H212" s="34" t="s">
        <v>210</v>
      </c>
      <c r="I212" s="34"/>
    </row>
    <row r="213" spans="1:9" ht="12.75" customHeight="1">
      <c r="A213" s="43"/>
      <c r="B213" s="43"/>
      <c r="C213" s="53"/>
      <c r="D213" s="46"/>
      <c r="E213" s="46"/>
      <c r="F213" s="35">
        <f>SUM(F29,F43,F51,F103,F111,F115,F119,F139,F169,F194,F206,F210)</f>
        <v>419950.16</v>
      </c>
      <c r="G213" s="35">
        <f>SUM(G29,G43,G51,G103,G111,G115,G119,G139,G169,G194,G206,G210)</f>
        <v>13311</v>
      </c>
      <c r="H213" s="35">
        <f>SUM(H29,H43,H51,H103,H111,H115,H119,H139,H169,H194,H206,H210)</f>
        <v>12098.130000000001</v>
      </c>
      <c r="I213" s="35">
        <f>SUM(I29,I43,I51,I103,I111,I115,I119,I139,I169,I194,I206,I210)</f>
        <v>445359.29</v>
      </c>
    </row>
    <row r="214" spans="1:9" ht="13.5" customHeight="1" thickBot="1">
      <c r="A214" s="43"/>
      <c r="B214" s="43"/>
      <c r="C214" s="53"/>
      <c r="D214" s="46"/>
      <c r="E214" s="46"/>
      <c r="F214" s="53"/>
      <c r="G214" s="53"/>
      <c r="H214" s="53"/>
      <c r="I214" s="53"/>
    </row>
    <row r="215" spans="1:9" ht="18.75" customHeight="1" thickBot="1">
      <c r="A215" s="43"/>
      <c r="B215" s="139" t="s">
        <v>211</v>
      </c>
      <c r="C215" s="36"/>
      <c r="D215" s="37"/>
      <c r="E215" s="38"/>
      <c r="F215" s="39">
        <f>SUM(F29,F43,F51,F103,G111,F115,F119,F139,F169,F194,F206,F210)</f>
        <v>419950.16</v>
      </c>
      <c r="G215" s="53"/>
      <c r="H215" s="53"/>
      <c r="I215" s="53"/>
    </row>
    <row r="216" spans="1:9" ht="18.75" customHeight="1" thickBot="1">
      <c r="A216" s="43"/>
      <c r="B216" s="139" t="s">
        <v>212</v>
      </c>
      <c r="C216" s="36"/>
      <c r="D216" s="37"/>
      <c r="E216" s="38"/>
      <c r="F216" s="39">
        <f>SUM(G29,G43,G51,G103,G111,G115,G119,G139,G169,G194,G206,G210)+SUM(H29,H43,H51,H103,H111,H115,H119,H139,H169,H194,H206,H210)</f>
        <v>25409.13</v>
      </c>
      <c r="G216" s="53"/>
      <c r="H216" s="53"/>
      <c r="I216" s="53"/>
    </row>
    <row r="217" spans="1:9" ht="36.6" thickBot="1">
      <c r="A217" s="43"/>
      <c r="B217" s="139" t="s">
        <v>213</v>
      </c>
      <c r="C217" s="36"/>
      <c r="D217" s="37"/>
      <c r="E217" s="38"/>
      <c r="F217" s="39">
        <f>F215+F216</f>
        <v>445359.29</v>
      </c>
      <c r="G217" s="53"/>
      <c r="H217" s="53"/>
      <c r="I217" s="53"/>
    </row>
    <row r="220" spans="1:9" ht="15" customHeight="1">
      <c r="F220" s="140"/>
    </row>
    <row r="221" spans="1:9" ht="12.75" customHeight="1">
      <c r="B221" s="356"/>
      <c r="C221" s="357"/>
      <c r="D221" s="357"/>
      <c r="E221" s="357"/>
      <c r="F221" s="357"/>
      <c r="G221" s="357"/>
      <c r="H221" s="357"/>
      <c r="I221" s="357"/>
    </row>
    <row r="222" spans="1:9" ht="12.75" customHeight="1">
      <c r="B222" s="59" t="s">
        <v>370</v>
      </c>
      <c r="C222" s="53"/>
      <c r="D222" s="46"/>
      <c r="E222" s="46"/>
      <c r="F222" s="53"/>
      <c r="G222" s="53"/>
      <c r="H222" s="53"/>
      <c r="I222" s="53"/>
    </row>
    <row r="223" spans="1:9" ht="12.75" customHeight="1">
      <c r="B223" s="59" t="s">
        <v>371</v>
      </c>
      <c r="C223" s="53"/>
      <c r="D223" s="46"/>
      <c r="E223" s="46"/>
      <c r="F223" s="53"/>
      <c r="G223" s="53"/>
      <c r="H223" s="53"/>
      <c r="I223" s="53"/>
    </row>
    <row r="224" spans="1:9" ht="12.75" customHeight="1">
      <c r="B224" s="59" t="s">
        <v>216</v>
      </c>
      <c r="C224" s="53"/>
      <c r="D224" s="46"/>
      <c r="E224" s="46"/>
      <c r="F224" s="53"/>
      <c r="G224" s="53"/>
      <c r="H224" s="53"/>
      <c r="I224" s="53"/>
    </row>
  </sheetData>
  <mergeCells count="4">
    <mergeCell ref="A13:A14"/>
    <mergeCell ref="B13:B14"/>
    <mergeCell ref="I13:I14"/>
    <mergeCell ref="B221:I221"/>
  </mergeCells>
  <pageMargins left="0.7" right="0.7" top="0.75" bottom="0.75" header="0" footer="0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14.42578125" defaultRowHeight="15" customHeight="1"/>
  <cols>
    <col min="1" max="6" width="9.140625" customWidth="1"/>
    <col min="7" max="26" width="10" customWidth="1"/>
  </cols>
  <sheetData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9C410-9BC6-4203-AEC1-E7BBCF268BF0}">
  <sheetPr>
    <tabColor theme="7" tint="0.39997558519241921"/>
  </sheetPr>
  <dimension ref="A1:AC224"/>
  <sheetViews>
    <sheetView zoomScale="85" zoomScaleNormal="85" workbookViewId="0">
      <selection activeCell="B6" sqref="B6"/>
    </sheetView>
  </sheetViews>
  <sheetFormatPr defaultColWidth="14.42578125" defaultRowHeight="15" customHeight="1"/>
  <cols>
    <col min="1" max="1" width="4.140625" style="64" bestFit="1" customWidth="1"/>
    <col min="2" max="2" width="62.85546875" style="64" customWidth="1"/>
    <col min="3" max="3" width="39.5703125" style="64" customWidth="1"/>
    <col min="4" max="4" width="10" style="64" customWidth="1"/>
    <col min="5" max="5" width="10.28515625" style="64" bestFit="1" customWidth="1"/>
    <col min="6" max="6" width="21.28515625" style="64" bestFit="1" customWidth="1"/>
    <col min="7" max="7" width="12.140625" style="64" bestFit="1" customWidth="1"/>
    <col min="8" max="8" width="11.42578125" style="64" customWidth="1"/>
    <col min="9" max="9" width="15.28515625" style="64" bestFit="1" customWidth="1"/>
    <col min="10" max="29" width="8.7109375" style="64" customWidth="1"/>
    <col min="30" max="16384" width="14.42578125" style="64"/>
  </cols>
  <sheetData>
    <row r="1" spans="1:9" ht="15" customHeight="1">
      <c r="A1" s="40"/>
      <c r="B1" s="41" t="s">
        <v>0</v>
      </c>
      <c r="C1" s="10" t="s">
        <v>44</v>
      </c>
      <c r="D1" s="40"/>
      <c r="E1" s="40"/>
      <c r="F1" s="43"/>
      <c r="G1" s="43"/>
      <c r="H1" s="52"/>
      <c r="I1" s="52"/>
    </row>
    <row r="2" spans="1:9" ht="15" customHeight="1">
      <c r="A2" s="40"/>
      <c r="B2" s="41" t="s">
        <v>1</v>
      </c>
      <c r="C2" s="132" t="s">
        <v>45</v>
      </c>
      <c r="D2" s="40"/>
      <c r="E2" s="40"/>
      <c r="F2" s="43"/>
      <c r="G2" s="52"/>
      <c r="H2" s="44"/>
      <c r="I2" s="44"/>
    </row>
    <row r="3" spans="1:9" ht="14.25" customHeight="1">
      <c r="A3" s="40"/>
      <c r="B3" s="41" t="s">
        <v>2</v>
      </c>
      <c r="C3" s="42" t="s">
        <v>3</v>
      </c>
      <c r="D3" s="40"/>
      <c r="E3" s="40"/>
      <c r="F3" s="43"/>
      <c r="G3" s="44"/>
      <c r="H3" s="44"/>
      <c r="I3" s="44"/>
    </row>
    <row r="4" spans="1:9" ht="14.25" customHeight="1">
      <c r="A4" s="40"/>
      <c r="B4" s="41" t="s">
        <v>4</v>
      </c>
      <c r="C4" s="42"/>
      <c r="D4" s="40"/>
      <c r="E4" s="40"/>
      <c r="F4" s="43"/>
      <c r="G4" s="44"/>
      <c r="H4" s="44"/>
      <c r="I4" s="44"/>
    </row>
    <row r="5" spans="1:9" ht="14.25" customHeight="1">
      <c r="A5" s="40"/>
      <c r="B5" s="41" t="s">
        <v>5</v>
      </c>
      <c r="C5" s="96" t="s">
        <v>46</v>
      </c>
      <c r="D5" s="40"/>
      <c r="E5" s="40"/>
      <c r="F5" s="43"/>
      <c r="G5" s="44"/>
      <c r="H5" s="45"/>
      <c r="I5" s="45"/>
    </row>
    <row r="6" spans="1:9" ht="14.25" customHeight="1">
      <c r="A6" s="40"/>
      <c r="B6" s="41" t="s">
        <v>7</v>
      </c>
      <c r="C6" s="42" t="s">
        <v>393</v>
      </c>
      <c r="D6" s="40"/>
      <c r="E6" s="40"/>
      <c r="F6" s="46"/>
      <c r="G6" s="43"/>
      <c r="H6" s="45"/>
      <c r="I6" s="43"/>
    </row>
    <row r="7" spans="1:9" ht="14.25" customHeight="1">
      <c r="A7" s="40"/>
      <c r="B7" s="41" t="s">
        <v>9</v>
      </c>
      <c r="C7" s="42" t="s">
        <v>418</v>
      </c>
      <c r="D7" s="40"/>
      <c r="E7" s="40"/>
      <c r="F7" s="46"/>
      <c r="G7" s="43"/>
      <c r="H7" s="45"/>
      <c r="I7" s="43"/>
    </row>
    <row r="8" spans="1:9" ht="14.25" customHeight="1">
      <c r="A8" s="40"/>
      <c r="B8" s="41" t="s">
        <v>10</v>
      </c>
      <c r="C8" s="42">
        <v>105</v>
      </c>
      <c r="D8" s="40"/>
      <c r="E8" s="40"/>
      <c r="F8" s="46"/>
      <c r="G8" s="43"/>
      <c r="H8" s="45"/>
      <c r="I8" s="43"/>
    </row>
    <row r="9" spans="1:9" ht="14.25" customHeight="1">
      <c r="A9" s="40"/>
      <c r="B9" s="41" t="s">
        <v>11</v>
      </c>
      <c r="C9" s="42"/>
      <c r="D9" s="46"/>
      <c r="E9" s="46"/>
      <c r="F9" s="46"/>
      <c r="G9" s="43"/>
      <c r="H9" s="45"/>
      <c r="I9" s="43"/>
    </row>
    <row r="10" spans="1:9" ht="15" customHeight="1">
      <c r="A10" s="40"/>
      <c r="B10" s="41" t="s">
        <v>12</v>
      </c>
      <c r="C10" s="42" t="s">
        <v>48</v>
      </c>
      <c r="D10" s="40"/>
      <c r="E10" s="40"/>
      <c r="F10" s="47"/>
      <c r="G10" s="43"/>
      <c r="H10" s="43"/>
      <c r="I10" s="43"/>
    </row>
    <row r="11" spans="1:9" ht="14.25" customHeight="1">
      <c r="A11" s="40"/>
      <c r="B11" s="41" t="s">
        <v>14</v>
      </c>
      <c r="C11" s="42"/>
      <c r="D11" s="40"/>
      <c r="E11" s="40"/>
      <c r="F11" s="43"/>
      <c r="G11" s="43"/>
      <c r="H11" s="43"/>
      <c r="I11" s="43"/>
    </row>
    <row r="12" spans="1:9" ht="13.5" customHeight="1">
      <c r="A12" s="48"/>
      <c r="B12" s="49"/>
      <c r="C12" s="50"/>
      <c r="D12" s="51"/>
      <c r="E12" s="47"/>
      <c r="F12" s="43"/>
      <c r="G12" s="43"/>
      <c r="H12" s="43"/>
      <c r="I12" s="43"/>
    </row>
    <row r="13" spans="1:9" ht="13.5" customHeight="1">
      <c r="A13" s="352" t="s">
        <v>49</v>
      </c>
      <c r="B13" s="352" t="s">
        <v>50</v>
      </c>
      <c r="C13" s="17" t="s">
        <v>51</v>
      </c>
      <c r="D13" s="17" t="s">
        <v>49</v>
      </c>
      <c r="E13" s="17" t="s">
        <v>49</v>
      </c>
      <c r="F13" s="17" t="s">
        <v>52</v>
      </c>
      <c r="G13" s="18">
        <v>0.15</v>
      </c>
      <c r="H13" s="19" t="s">
        <v>35</v>
      </c>
      <c r="I13" s="354" t="s">
        <v>53</v>
      </c>
    </row>
    <row r="14" spans="1:9" ht="13.5" customHeight="1">
      <c r="A14" s="353"/>
      <c r="B14" s="353"/>
      <c r="C14" s="20" t="s">
        <v>54</v>
      </c>
      <c r="D14" s="20" t="s">
        <v>55</v>
      </c>
      <c r="E14" s="20" t="s">
        <v>56</v>
      </c>
      <c r="F14" s="20" t="s">
        <v>57</v>
      </c>
      <c r="G14" s="20" t="s">
        <v>58</v>
      </c>
      <c r="H14" s="20" t="s">
        <v>59</v>
      </c>
      <c r="I14" s="355"/>
    </row>
    <row r="15" spans="1:9" ht="13.5" customHeight="1">
      <c r="A15" s="60"/>
      <c r="B15" s="60"/>
      <c r="C15" s="74"/>
      <c r="D15" s="74"/>
      <c r="E15" s="74"/>
      <c r="F15" s="74"/>
      <c r="G15" s="74"/>
      <c r="H15" s="74"/>
      <c r="I15" s="75"/>
    </row>
    <row r="16" spans="1:9" ht="13.5" customHeight="1">
      <c r="A16" s="61"/>
      <c r="B16" s="72" t="s">
        <v>27</v>
      </c>
      <c r="C16" s="72"/>
      <c r="D16" s="72"/>
      <c r="E16" s="72"/>
      <c r="F16" s="72"/>
      <c r="G16" s="72"/>
      <c r="H16" s="72"/>
      <c r="I16" s="73"/>
    </row>
    <row r="17" spans="1:9" ht="13.5" customHeight="1">
      <c r="A17" s="115"/>
      <c r="B17" s="113" t="s">
        <v>277</v>
      </c>
      <c r="C17" s="116">
        <v>154</v>
      </c>
      <c r="D17" s="117">
        <v>20</v>
      </c>
      <c r="E17" s="117">
        <v>4</v>
      </c>
      <c r="F17" s="111">
        <f>D17*E17*C17</f>
        <v>12320</v>
      </c>
      <c r="G17" s="111">
        <f>F17*(0/100)</f>
        <v>0</v>
      </c>
      <c r="H17" s="112">
        <v>0</v>
      </c>
      <c r="I17" s="114">
        <f>SUM(F17:H17)</f>
        <v>12320</v>
      </c>
    </row>
    <row r="18" spans="1:9" ht="13.5" customHeight="1">
      <c r="A18" s="115"/>
      <c r="B18" s="113" t="s">
        <v>278</v>
      </c>
      <c r="C18" s="116">
        <v>140</v>
      </c>
      <c r="D18" s="117">
        <v>19</v>
      </c>
      <c r="E18" s="117">
        <v>4</v>
      </c>
      <c r="F18" s="111">
        <f t="shared" ref="F18:F27" si="0">D18*E18*C18</f>
        <v>10640</v>
      </c>
      <c r="G18" s="111">
        <f t="shared" ref="G18:G27" si="1">F18*(0/100)</f>
        <v>0</v>
      </c>
      <c r="H18" s="112">
        <v>0</v>
      </c>
      <c r="I18" s="114">
        <f t="shared" ref="I18:I27" si="2">SUM(F18:H18)</f>
        <v>10640</v>
      </c>
    </row>
    <row r="19" spans="1:9" ht="13.5" customHeight="1">
      <c r="A19" s="115"/>
      <c r="B19" s="113" t="s">
        <v>279</v>
      </c>
      <c r="C19" s="116">
        <v>140</v>
      </c>
      <c r="D19" s="117">
        <v>1</v>
      </c>
      <c r="E19" s="117">
        <v>5</v>
      </c>
      <c r="F19" s="111">
        <f t="shared" si="0"/>
        <v>700</v>
      </c>
      <c r="G19" s="111">
        <f t="shared" si="1"/>
        <v>0</v>
      </c>
      <c r="H19" s="112">
        <v>0</v>
      </c>
      <c r="I19" s="114">
        <f t="shared" si="2"/>
        <v>700</v>
      </c>
    </row>
    <row r="20" spans="1:9" ht="13.5" customHeight="1">
      <c r="A20" s="115"/>
      <c r="B20" s="113" t="s">
        <v>279</v>
      </c>
      <c r="C20" s="116">
        <v>140</v>
      </c>
      <c r="D20" s="117">
        <v>1</v>
      </c>
      <c r="E20" s="117">
        <v>6</v>
      </c>
      <c r="F20" s="111">
        <f t="shared" si="0"/>
        <v>840</v>
      </c>
      <c r="G20" s="111">
        <f t="shared" si="1"/>
        <v>0</v>
      </c>
      <c r="H20" s="112">
        <v>0</v>
      </c>
      <c r="I20" s="114">
        <f t="shared" si="2"/>
        <v>840</v>
      </c>
    </row>
    <row r="21" spans="1:9" ht="13.5" customHeight="1">
      <c r="A21" s="115"/>
      <c r="B21" s="113" t="s">
        <v>280</v>
      </c>
      <c r="C21" s="116">
        <v>154</v>
      </c>
      <c r="D21" s="117">
        <v>22</v>
      </c>
      <c r="E21" s="117">
        <v>3</v>
      </c>
      <c r="F21" s="111">
        <f t="shared" si="0"/>
        <v>10164</v>
      </c>
      <c r="G21" s="111">
        <f t="shared" si="1"/>
        <v>0</v>
      </c>
      <c r="H21" s="112">
        <v>0</v>
      </c>
      <c r="I21" s="114">
        <f t="shared" si="2"/>
        <v>10164</v>
      </c>
    </row>
    <row r="22" spans="1:9" ht="13.5" customHeight="1">
      <c r="A22" s="115"/>
      <c r="B22" s="113" t="s">
        <v>281</v>
      </c>
      <c r="C22" s="116">
        <v>4</v>
      </c>
      <c r="D22" s="117">
        <v>105</v>
      </c>
      <c r="E22" s="117">
        <v>1</v>
      </c>
      <c r="F22" s="111">
        <f t="shared" si="0"/>
        <v>420</v>
      </c>
      <c r="G22" s="111">
        <f t="shared" si="1"/>
        <v>0</v>
      </c>
      <c r="H22" s="112">
        <v>0</v>
      </c>
      <c r="I22" s="114">
        <f t="shared" si="2"/>
        <v>420</v>
      </c>
    </row>
    <row r="23" spans="1:9" ht="13.5" customHeight="1">
      <c r="A23" s="115"/>
      <c r="B23" s="113" t="s">
        <v>282</v>
      </c>
      <c r="C23" s="116">
        <v>2</v>
      </c>
      <c r="D23" s="117">
        <v>1</v>
      </c>
      <c r="E23" s="117">
        <v>6</v>
      </c>
      <c r="F23" s="111">
        <f t="shared" si="0"/>
        <v>12</v>
      </c>
      <c r="G23" s="111">
        <f t="shared" si="1"/>
        <v>0</v>
      </c>
      <c r="H23" s="112">
        <v>0</v>
      </c>
      <c r="I23" s="114">
        <f t="shared" si="2"/>
        <v>12</v>
      </c>
    </row>
    <row r="24" spans="1:9" ht="13.5" customHeight="1">
      <c r="A24" s="115"/>
      <c r="B24" s="113" t="s">
        <v>282</v>
      </c>
      <c r="C24" s="116">
        <v>2</v>
      </c>
      <c r="D24" s="117">
        <v>1</v>
      </c>
      <c r="E24" s="117">
        <v>5</v>
      </c>
      <c r="F24" s="111">
        <f t="shared" si="0"/>
        <v>10</v>
      </c>
      <c r="G24" s="111">
        <f t="shared" si="1"/>
        <v>0</v>
      </c>
      <c r="H24" s="112">
        <v>0</v>
      </c>
      <c r="I24" s="114">
        <f t="shared" si="2"/>
        <v>10</v>
      </c>
    </row>
    <row r="25" spans="1:9" ht="13.5" customHeight="1">
      <c r="A25" s="115"/>
      <c r="B25" s="113" t="s">
        <v>282</v>
      </c>
      <c r="C25" s="116">
        <v>2</v>
      </c>
      <c r="D25" s="117">
        <v>39</v>
      </c>
      <c r="E25" s="117">
        <v>4</v>
      </c>
      <c r="F25" s="111">
        <f t="shared" si="0"/>
        <v>312</v>
      </c>
      <c r="G25" s="111">
        <f t="shared" si="1"/>
        <v>0</v>
      </c>
      <c r="H25" s="112">
        <v>0</v>
      </c>
      <c r="I25" s="114">
        <f t="shared" si="2"/>
        <v>312</v>
      </c>
    </row>
    <row r="26" spans="1:9" ht="13.5" customHeight="1">
      <c r="A26" s="115"/>
      <c r="B26" s="113" t="s">
        <v>282</v>
      </c>
      <c r="C26" s="116">
        <v>2</v>
      </c>
      <c r="D26" s="117">
        <v>22</v>
      </c>
      <c r="E26" s="117">
        <v>3</v>
      </c>
      <c r="F26" s="111">
        <f t="shared" si="0"/>
        <v>132</v>
      </c>
      <c r="G26" s="111">
        <f t="shared" si="1"/>
        <v>0</v>
      </c>
      <c r="H26" s="112">
        <v>0</v>
      </c>
      <c r="I26" s="114">
        <f t="shared" si="2"/>
        <v>132</v>
      </c>
    </row>
    <row r="27" spans="1:9" ht="13.5" customHeight="1">
      <c r="A27" s="115"/>
      <c r="B27" s="141" t="s">
        <v>283</v>
      </c>
      <c r="C27" s="116">
        <v>4</v>
      </c>
      <c r="D27" s="117">
        <v>0</v>
      </c>
      <c r="E27" s="117">
        <v>0</v>
      </c>
      <c r="F27" s="111">
        <f t="shared" si="0"/>
        <v>0</v>
      </c>
      <c r="G27" s="111">
        <f t="shared" si="1"/>
        <v>0</v>
      </c>
      <c r="H27" s="112">
        <f t="shared" ref="H27" si="3">F27*(3.5/100)</f>
        <v>0</v>
      </c>
      <c r="I27" s="114">
        <f t="shared" si="2"/>
        <v>0</v>
      </c>
    </row>
    <row r="28" spans="1:9" ht="13.5" customHeight="1">
      <c r="A28" s="115"/>
      <c r="B28" s="113"/>
      <c r="C28" s="116"/>
      <c r="D28" s="117"/>
      <c r="E28" s="117"/>
      <c r="F28" s="111">
        <f>D28*E28*C28</f>
        <v>0</v>
      </c>
      <c r="G28" s="111">
        <f>F28*(0/100)</f>
        <v>0</v>
      </c>
      <c r="H28" s="112">
        <f>F28*(3.5/100)</f>
        <v>0</v>
      </c>
      <c r="I28" s="114">
        <f>SUM(F28:H28)</f>
        <v>0</v>
      </c>
    </row>
    <row r="29" spans="1:9" ht="13.5" customHeight="1">
      <c r="A29" s="110"/>
      <c r="B29" s="25" t="s">
        <v>70</v>
      </c>
      <c r="C29" s="53"/>
      <c r="D29" s="46"/>
      <c r="E29" s="46"/>
      <c r="F29" s="26">
        <f>SUM(F17:F28)</f>
        <v>35550</v>
      </c>
      <c r="G29" s="26">
        <f t="shared" ref="G29:I29" si="4">SUM(G17:G28)</f>
        <v>0</v>
      </c>
      <c r="H29" s="26">
        <f t="shared" si="4"/>
        <v>0</v>
      </c>
      <c r="I29" s="26">
        <f t="shared" si="4"/>
        <v>35550</v>
      </c>
    </row>
    <row r="30" spans="1:9" ht="13.5" customHeight="1">
      <c r="A30" s="43"/>
      <c r="B30" s="43"/>
      <c r="C30" s="53"/>
      <c r="D30" s="46"/>
      <c r="E30" s="46"/>
      <c r="F30" s="53"/>
      <c r="G30" s="53"/>
      <c r="H30" s="53"/>
      <c r="I30" s="53"/>
    </row>
    <row r="31" spans="1:9" ht="13.5" customHeight="1">
      <c r="A31" s="70"/>
      <c r="B31" s="71" t="s">
        <v>28</v>
      </c>
      <c r="C31" s="72"/>
      <c r="D31" s="72"/>
      <c r="E31" s="72"/>
      <c r="F31" s="72"/>
      <c r="G31" s="72"/>
      <c r="H31" s="72"/>
      <c r="I31" s="73"/>
    </row>
    <row r="32" spans="1:9" ht="13.5" customHeight="1">
      <c r="A32" s="115"/>
      <c r="B32" s="163" t="s">
        <v>284</v>
      </c>
      <c r="C32" s="116">
        <v>0</v>
      </c>
      <c r="D32" s="142">
        <v>105</v>
      </c>
      <c r="E32" s="120">
        <v>4</v>
      </c>
      <c r="F32" s="111">
        <f>C32*D32*E32</f>
        <v>0</v>
      </c>
      <c r="G32" s="111">
        <f>F32*(15/100)</f>
        <v>0</v>
      </c>
      <c r="H32" s="111">
        <v>0</v>
      </c>
      <c r="I32" s="112">
        <f>SUM(F32:H32)</f>
        <v>0</v>
      </c>
    </row>
    <row r="33" spans="1:9" ht="13.5" customHeight="1">
      <c r="A33" s="115"/>
      <c r="B33" s="163" t="s">
        <v>395</v>
      </c>
      <c r="C33" s="116">
        <v>330</v>
      </c>
      <c r="D33" s="142">
        <v>105</v>
      </c>
      <c r="E33" s="120">
        <v>1</v>
      </c>
      <c r="F33" s="111">
        <f t="shared" ref="F33:F39" si="5">C33*D33*E33</f>
        <v>34650</v>
      </c>
      <c r="G33" s="111">
        <f t="shared" ref="G33:G39" si="6">F33*(15/100)</f>
        <v>5197.5</v>
      </c>
      <c r="H33" s="111">
        <v>0</v>
      </c>
      <c r="I33" s="112">
        <f t="shared" ref="I33:I39" si="7">SUM(F33:H33)</f>
        <v>39847.5</v>
      </c>
    </row>
    <row r="34" spans="1:9" ht="13.5" customHeight="1">
      <c r="A34" s="115"/>
      <c r="B34" s="163" t="s">
        <v>286</v>
      </c>
      <c r="C34" s="116">
        <v>0</v>
      </c>
      <c r="D34" s="142">
        <v>105</v>
      </c>
      <c r="E34" s="120">
        <v>1</v>
      </c>
      <c r="F34" s="111">
        <f t="shared" si="5"/>
        <v>0</v>
      </c>
      <c r="G34" s="111">
        <f t="shared" si="6"/>
        <v>0</v>
      </c>
      <c r="H34" s="111">
        <v>0</v>
      </c>
      <c r="I34" s="112">
        <f t="shared" si="7"/>
        <v>0</v>
      </c>
    </row>
    <row r="35" spans="1:9" ht="27" customHeight="1">
      <c r="A35" s="115"/>
      <c r="B35" s="163" t="s">
        <v>287</v>
      </c>
      <c r="C35" s="116">
        <v>39</v>
      </c>
      <c r="D35" s="142">
        <v>105</v>
      </c>
      <c r="E35" s="120">
        <v>2</v>
      </c>
      <c r="F35" s="111">
        <f>C35*D35*E35</f>
        <v>8190</v>
      </c>
      <c r="G35" s="111">
        <f>F35*(15/100)</f>
        <v>1228.5</v>
      </c>
      <c r="H35" s="111">
        <v>0</v>
      </c>
      <c r="I35" s="112">
        <f>SUM(F35:H35)</f>
        <v>9418.5</v>
      </c>
    </row>
    <row r="36" spans="1:9" ht="13.5" customHeight="1">
      <c r="A36" s="115"/>
      <c r="B36" s="163" t="s">
        <v>288</v>
      </c>
      <c r="C36" s="116">
        <v>79</v>
      </c>
      <c r="D36" s="142">
        <v>105</v>
      </c>
      <c r="E36" s="120">
        <v>2</v>
      </c>
      <c r="F36" s="111">
        <f>C36*D36*E36</f>
        <v>16590</v>
      </c>
      <c r="G36" s="111">
        <f>F36*(15/100)</f>
        <v>2488.5</v>
      </c>
      <c r="H36" s="111">
        <v>0</v>
      </c>
      <c r="I36" s="112">
        <f>SUM(F36:H36)</f>
        <v>19078.5</v>
      </c>
    </row>
    <row r="37" spans="1:9" ht="13.5" customHeight="1">
      <c r="A37" s="115"/>
      <c r="B37" s="163" t="s">
        <v>289</v>
      </c>
      <c r="C37" s="116">
        <v>22</v>
      </c>
      <c r="D37" s="142">
        <v>105</v>
      </c>
      <c r="E37" s="120">
        <v>2</v>
      </c>
      <c r="F37" s="111">
        <f>C37*D37*E37</f>
        <v>4620</v>
      </c>
      <c r="G37" s="111">
        <f>F37*(15/100)</f>
        <v>693</v>
      </c>
      <c r="H37" s="111">
        <v>0</v>
      </c>
      <c r="I37" s="112">
        <f>SUM(F37:H37)</f>
        <v>5313</v>
      </c>
    </row>
    <row r="38" spans="1:9" ht="13.5" customHeight="1">
      <c r="A38" s="115"/>
      <c r="B38" s="163" t="s">
        <v>290</v>
      </c>
      <c r="C38" s="116">
        <v>125</v>
      </c>
      <c r="D38" s="142">
        <v>105</v>
      </c>
      <c r="E38" s="120">
        <v>1</v>
      </c>
      <c r="F38" s="111">
        <f>C38*D38*E38</f>
        <v>13125</v>
      </c>
      <c r="G38" s="111">
        <f>F38*(15/100)</f>
        <v>1968.75</v>
      </c>
      <c r="H38" s="111">
        <v>0</v>
      </c>
      <c r="I38" s="112">
        <f>SUM(F38:H38)</f>
        <v>15093.75</v>
      </c>
    </row>
    <row r="39" spans="1:9" ht="13.5" customHeight="1">
      <c r="A39" s="115"/>
      <c r="B39" s="163" t="s">
        <v>291</v>
      </c>
      <c r="C39" s="116">
        <v>28</v>
      </c>
      <c r="D39" s="142">
        <v>105</v>
      </c>
      <c r="E39" s="120">
        <v>1</v>
      </c>
      <c r="F39" s="111">
        <f t="shared" si="5"/>
        <v>2940</v>
      </c>
      <c r="G39" s="111">
        <f t="shared" si="6"/>
        <v>441</v>
      </c>
      <c r="H39" s="111">
        <v>0</v>
      </c>
      <c r="I39" s="112">
        <f t="shared" si="7"/>
        <v>3381</v>
      </c>
    </row>
    <row r="40" spans="1:9" ht="13.5" customHeight="1">
      <c r="A40" s="115"/>
      <c r="B40" s="163" t="s">
        <v>292</v>
      </c>
      <c r="C40" s="116">
        <v>180</v>
      </c>
      <c r="D40" s="142">
        <v>105</v>
      </c>
      <c r="E40" s="120">
        <v>0</v>
      </c>
      <c r="F40" s="111">
        <f>C40*D40*E40</f>
        <v>0</v>
      </c>
      <c r="G40" s="111">
        <f>F40*(15/100)</f>
        <v>0</v>
      </c>
      <c r="H40" s="111">
        <v>0</v>
      </c>
      <c r="I40" s="112">
        <f>SUM(F40:H40)</f>
        <v>0</v>
      </c>
    </row>
    <row r="41" spans="1:9" ht="13.5" customHeight="1">
      <c r="A41" s="115"/>
      <c r="B41" s="163" t="s">
        <v>293</v>
      </c>
      <c r="C41" s="116">
        <v>95</v>
      </c>
      <c r="D41" s="142">
        <v>105</v>
      </c>
      <c r="E41" s="120">
        <v>0</v>
      </c>
      <c r="F41" s="111">
        <f>C41*D41*E41</f>
        <v>0</v>
      </c>
      <c r="G41" s="111">
        <f>F41*(15/100)</f>
        <v>0</v>
      </c>
      <c r="H41" s="111">
        <v>0</v>
      </c>
      <c r="I41" s="112">
        <f>SUM(F41:H41)</f>
        <v>0</v>
      </c>
    </row>
    <row r="42" spans="1:9" ht="13.5" customHeight="1">
      <c r="A42" s="115"/>
      <c r="B42" s="119"/>
      <c r="C42" s="116"/>
      <c r="D42" s="120"/>
      <c r="E42" s="120"/>
      <c r="F42" s="111">
        <f t="shared" ref="F42" si="8">C42*D42*E42</f>
        <v>0</v>
      </c>
      <c r="G42" s="111">
        <f t="shared" ref="G42" si="9">F42*(15/100)</f>
        <v>0</v>
      </c>
      <c r="H42" s="111"/>
      <c r="I42" s="112">
        <f t="shared" ref="I42" si="10">SUM(F42:H42)</f>
        <v>0</v>
      </c>
    </row>
    <row r="43" spans="1:9" ht="13.5" customHeight="1">
      <c r="A43" s="118"/>
      <c r="B43" s="25" t="s">
        <v>70</v>
      </c>
      <c r="C43" s="83"/>
      <c r="D43" s="84"/>
      <c r="E43" s="84"/>
      <c r="F43" s="26">
        <f>SUM(F32:F42)</f>
        <v>80115</v>
      </c>
      <c r="G43" s="26">
        <f t="shared" ref="G43:I43" si="11">SUM(G32:G42)</f>
        <v>12017.25</v>
      </c>
      <c r="H43" s="26">
        <f t="shared" si="11"/>
        <v>0</v>
      </c>
      <c r="I43" s="26">
        <f t="shared" si="11"/>
        <v>92132.25</v>
      </c>
    </row>
    <row r="44" spans="1:9" ht="13.5" customHeight="1">
      <c r="A44" s="43"/>
      <c r="B44" s="43"/>
      <c r="C44" s="53"/>
      <c r="D44" s="46"/>
      <c r="E44" s="46"/>
      <c r="F44" s="53"/>
      <c r="G44" s="53"/>
      <c r="H44" s="53"/>
      <c r="I44" s="53"/>
    </row>
    <row r="45" spans="1:9" ht="13.5" customHeight="1">
      <c r="A45" s="70"/>
      <c r="B45" s="71" t="s">
        <v>95</v>
      </c>
      <c r="C45" s="76"/>
      <c r="D45" s="72"/>
      <c r="E45" s="72"/>
      <c r="F45" s="72"/>
      <c r="G45" s="72"/>
      <c r="H45" s="72"/>
      <c r="I45" s="73"/>
    </row>
    <row r="46" spans="1:9" ht="21.75" customHeight="1">
      <c r="A46" s="62"/>
      <c r="B46" s="93" t="s">
        <v>419</v>
      </c>
      <c r="C46" s="56">
        <v>3050</v>
      </c>
      <c r="D46" s="54">
        <v>1</v>
      </c>
      <c r="E46" s="54">
        <v>3</v>
      </c>
      <c r="F46" s="55">
        <f>C46*D46*E46</f>
        <v>9150</v>
      </c>
      <c r="G46" s="55">
        <f>F46*(15/100)</f>
        <v>1372.5</v>
      </c>
      <c r="H46" s="55"/>
      <c r="I46" s="55">
        <f>SUM(F46:H46)</f>
        <v>10522.5</v>
      </c>
    </row>
    <row r="47" spans="1:9" ht="27.75" customHeight="1">
      <c r="A47" s="62"/>
      <c r="B47" s="93" t="s">
        <v>295</v>
      </c>
      <c r="C47" s="56">
        <v>8215</v>
      </c>
      <c r="D47" s="54">
        <v>1</v>
      </c>
      <c r="E47" s="54">
        <v>1</v>
      </c>
      <c r="F47" s="55">
        <f t="shared" ref="F47:F50" si="12">C47*D47*E47</f>
        <v>8215</v>
      </c>
      <c r="G47" s="55">
        <v>0</v>
      </c>
      <c r="H47" s="55"/>
      <c r="I47" s="55">
        <f t="shared" ref="I47:I50" si="13">SUM(F47:H47)</f>
        <v>8215</v>
      </c>
    </row>
    <row r="48" spans="1:9" ht="24" customHeight="1">
      <c r="A48" s="62"/>
      <c r="B48" s="93" t="s">
        <v>296</v>
      </c>
      <c r="C48" s="56">
        <v>1575</v>
      </c>
      <c r="D48" s="54">
        <v>1</v>
      </c>
      <c r="E48" s="54">
        <v>1</v>
      </c>
      <c r="F48" s="55">
        <f t="shared" si="12"/>
        <v>1575</v>
      </c>
      <c r="G48" s="55">
        <f t="shared" ref="G48:G50" si="14">F48*(15/100)</f>
        <v>236.25</v>
      </c>
      <c r="H48" s="55"/>
      <c r="I48" s="55">
        <f t="shared" si="13"/>
        <v>1811.25</v>
      </c>
    </row>
    <row r="49" spans="1:9" ht="13.5" customHeight="1">
      <c r="A49" s="62"/>
      <c r="B49" s="93"/>
      <c r="C49" s="56"/>
      <c r="D49" s="54"/>
      <c r="E49" s="54"/>
      <c r="F49" s="55">
        <f t="shared" si="12"/>
        <v>0</v>
      </c>
      <c r="G49" s="55">
        <f t="shared" si="14"/>
        <v>0</v>
      </c>
      <c r="H49" s="55"/>
      <c r="I49" s="55">
        <f t="shared" si="13"/>
        <v>0</v>
      </c>
    </row>
    <row r="50" spans="1:9" ht="13.5" customHeight="1">
      <c r="A50" s="62"/>
      <c r="B50" s="93"/>
      <c r="C50" s="56"/>
      <c r="D50" s="54"/>
      <c r="E50" s="54"/>
      <c r="F50" s="55">
        <f t="shared" si="12"/>
        <v>0</v>
      </c>
      <c r="G50" s="55">
        <f t="shared" si="14"/>
        <v>0</v>
      </c>
      <c r="H50" s="55"/>
      <c r="I50" s="55">
        <f t="shared" si="13"/>
        <v>0</v>
      </c>
    </row>
    <row r="51" spans="1:9" ht="13.5" customHeight="1">
      <c r="A51" s="2"/>
      <c r="B51" s="25" t="s">
        <v>70</v>
      </c>
      <c r="C51" s="53"/>
      <c r="D51" s="46"/>
      <c r="E51" s="46"/>
      <c r="F51" s="26">
        <f>SUM(F46:F50)</f>
        <v>18940</v>
      </c>
      <c r="G51" s="26">
        <f t="shared" ref="G51:I51" si="15">SUM(G46:G50)</f>
        <v>1608.75</v>
      </c>
      <c r="H51" s="26">
        <f t="shared" si="15"/>
        <v>0</v>
      </c>
      <c r="I51" s="26">
        <f t="shared" si="15"/>
        <v>20548.75</v>
      </c>
    </row>
    <row r="52" spans="1:9" ht="13.5" customHeight="1">
      <c r="A52" s="43"/>
      <c r="B52" s="43"/>
      <c r="C52" s="53"/>
      <c r="D52" s="46"/>
      <c r="E52" s="46"/>
      <c r="F52" s="53"/>
      <c r="G52" s="53"/>
      <c r="H52" s="53"/>
      <c r="I52" s="53"/>
    </row>
    <row r="53" spans="1:9" ht="13.5" customHeight="1">
      <c r="A53" s="70"/>
      <c r="B53" s="71" t="s">
        <v>30</v>
      </c>
      <c r="C53" s="76"/>
      <c r="D53" s="72"/>
      <c r="E53" s="72"/>
      <c r="F53" s="72"/>
      <c r="G53" s="72"/>
      <c r="H53" s="72"/>
      <c r="I53" s="73"/>
    </row>
    <row r="54" spans="1:9" ht="13.5" customHeight="1">
      <c r="A54" s="176"/>
      <c r="B54" s="189" t="s">
        <v>297</v>
      </c>
      <c r="C54" s="177"/>
      <c r="D54" s="178"/>
      <c r="E54" s="178"/>
      <c r="F54" s="178"/>
      <c r="G54" s="178"/>
      <c r="H54" s="178"/>
      <c r="I54" s="178"/>
    </row>
    <row r="55" spans="1:9">
      <c r="A55" s="179"/>
      <c r="B55" s="180" t="s">
        <v>298</v>
      </c>
      <c r="C55" s="181">
        <v>113</v>
      </c>
      <c r="D55" s="23">
        <v>1</v>
      </c>
      <c r="E55" s="23">
        <v>3</v>
      </c>
      <c r="F55" s="24">
        <f>C55*D55*E55</f>
        <v>339</v>
      </c>
      <c r="G55" s="24">
        <v>0</v>
      </c>
      <c r="H55" s="24"/>
      <c r="I55" s="24">
        <f>SUM(F55:H55)</f>
        <v>339</v>
      </c>
    </row>
    <row r="56" spans="1:9">
      <c r="A56" s="179"/>
      <c r="B56" s="180" t="s">
        <v>299</v>
      </c>
      <c r="C56" s="181">
        <v>204</v>
      </c>
      <c r="D56" s="23">
        <v>1</v>
      </c>
      <c r="E56" s="23">
        <v>3</v>
      </c>
      <c r="F56" s="24">
        <f t="shared" ref="F56:F101" si="16">C56*D56*E56</f>
        <v>612</v>
      </c>
      <c r="G56" s="24">
        <v>0</v>
      </c>
      <c r="H56" s="24"/>
      <c r="I56" s="24">
        <f t="shared" ref="I56:I101" si="17">SUM(F56:H56)</f>
        <v>612</v>
      </c>
    </row>
    <row r="57" spans="1:9">
      <c r="A57" s="179"/>
      <c r="B57" s="180" t="s">
        <v>397</v>
      </c>
      <c r="C57" s="181">
        <v>1250</v>
      </c>
      <c r="D57" s="23">
        <v>1</v>
      </c>
      <c r="E57" s="23">
        <v>3</v>
      </c>
      <c r="F57" s="24">
        <f t="shared" si="16"/>
        <v>3750</v>
      </c>
      <c r="G57" s="24">
        <v>0</v>
      </c>
      <c r="H57" s="24"/>
      <c r="I57" s="24">
        <f t="shared" si="17"/>
        <v>3750</v>
      </c>
    </row>
    <row r="58" spans="1:9">
      <c r="A58" s="179"/>
      <c r="B58" s="180" t="s">
        <v>301</v>
      </c>
      <c r="C58" s="181">
        <v>1506</v>
      </c>
      <c r="D58" s="23">
        <v>2</v>
      </c>
      <c r="E58" s="23">
        <v>2</v>
      </c>
      <c r="F58" s="24">
        <f t="shared" si="16"/>
        <v>6024</v>
      </c>
      <c r="G58" s="24">
        <v>0</v>
      </c>
      <c r="H58" s="24"/>
      <c r="I58" s="24">
        <f t="shared" si="17"/>
        <v>6024</v>
      </c>
    </row>
    <row r="59" spans="1:9">
      <c r="A59" s="179"/>
      <c r="B59" s="182" t="s">
        <v>104</v>
      </c>
      <c r="C59" s="181">
        <v>346</v>
      </c>
      <c r="D59" s="23">
        <v>2</v>
      </c>
      <c r="E59" s="23">
        <v>2</v>
      </c>
      <c r="F59" s="24">
        <f t="shared" si="16"/>
        <v>1384</v>
      </c>
      <c r="G59" s="24">
        <v>0</v>
      </c>
      <c r="H59" s="24"/>
      <c r="I59" s="24">
        <f t="shared" si="17"/>
        <v>1384</v>
      </c>
    </row>
    <row r="60" spans="1:9">
      <c r="A60" s="179"/>
      <c r="B60" s="183" t="s">
        <v>105</v>
      </c>
      <c r="C60" s="181">
        <v>1199</v>
      </c>
      <c r="D60" s="23">
        <v>1</v>
      </c>
      <c r="E60" s="23">
        <v>2</v>
      </c>
      <c r="F60" s="24">
        <f t="shared" si="16"/>
        <v>2398</v>
      </c>
      <c r="G60" s="24">
        <v>0</v>
      </c>
      <c r="H60" s="24"/>
      <c r="I60" s="24">
        <f t="shared" si="17"/>
        <v>2398</v>
      </c>
    </row>
    <row r="61" spans="1:9" ht="14.25">
      <c r="A61" s="179"/>
      <c r="B61" s="159" t="s">
        <v>106</v>
      </c>
      <c r="C61" s="181">
        <v>52</v>
      </c>
      <c r="D61" s="23">
        <v>1</v>
      </c>
      <c r="E61" s="23">
        <v>2</v>
      </c>
      <c r="F61" s="24">
        <f t="shared" si="16"/>
        <v>104</v>
      </c>
      <c r="G61" s="24">
        <v>0</v>
      </c>
      <c r="H61" s="24"/>
      <c r="I61" s="24">
        <f t="shared" si="17"/>
        <v>104</v>
      </c>
    </row>
    <row r="62" spans="1:9">
      <c r="A62" s="179"/>
      <c r="B62" s="182" t="s">
        <v>107</v>
      </c>
      <c r="C62" s="181">
        <v>158</v>
      </c>
      <c r="D62" s="23">
        <v>1</v>
      </c>
      <c r="E62" s="23">
        <v>2</v>
      </c>
      <c r="F62" s="24">
        <f t="shared" si="16"/>
        <v>316</v>
      </c>
      <c r="G62" s="24">
        <v>0</v>
      </c>
      <c r="H62" s="24"/>
      <c r="I62" s="24">
        <f t="shared" si="17"/>
        <v>316</v>
      </c>
    </row>
    <row r="63" spans="1:9">
      <c r="A63" s="179"/>
      <c r="B63" s="183" t="s">
        <v>108</v>
      </c>
      <c r="C63" s="181">
        <v>134</v>
      </c>
      <c r="D63" s="23">
        <v>2</v>
      </c>
      <c r="E63" s="23">
        <v>2</v>
      </c>
      <c r="F63" s="24">
        <f t="shared" si="16"/>
        <v>536</v>
      </c>
      <c r="G63" s="24">
        <v>0</v>
      </c>
      <c r="H63" s="24"/>
      <c r="I63" s="24">
        <f t="shared" si="17"/>
        <v>536</v>
      </c>
    </row>
    <row r="64" spans="1:9" ht="14.25">
      <c r="A64" s="179"/>
      <c r="B64" s="159" t="s">
        <v>109</v>
      </c>
      <c r="C64" s="181">
        <v>106</v>
      </c>
      <c r="D64" s="23">
        <v>1</v>
      </c>
      <c r="E64" s="23">
        <v>2</v>
      </c>
      <c r="F64" s="24">
        <f t="shared" si="16"/>
        <v>212</v>
      </c>
      <c r="G64" s="24">
        <v>0</v>
      </c>
      <c r="H64" s="24"/>
      <c r="I64" s="24">
        <f t="shared" si="17"/>
        <v>212</v>
      </c>
    </row>
    <row r="65" spans="1:9">
      <c r="A65" s="179"/>
      <c r="B65" s="182" t="s">
        <v>110</v>
      </c>
      <c r="C65" s="181">
        <v>139</v>
      </c>
      <c r="D65" s="23">
        <v>1</v>
      </c>
      <c r="E65" s="23">
        <v>2</v>
      </c>
      <c r="F65" s="24">
        <f t="shared" si="16"/>
        <v>278</v>
      </c>
      <c r="G65" s="24">
        <v>0</v>
      </c>
      <c r="H65" s="24"/>
      <c r="I65" s="24">
        <f t="shared" si="17"/>
        <v>278</v>
      </c>
    </row>
    <row r="66" spans="1:9">
      <c r="A66" s="176"/>
      <c r="B66" s="190" t="s">
        <v>297</v>
      </c>
      <c r="C66" s="177"/>
      <c r="D66" s="178"/>
      <c r="E66" s="178"/>
      <c r="F66" s="178"/>
      <c r="G66" s="178"/>
      <c r="H66" s="178"/>
      <c r="I66" s="178"/>
    </row>
    <row r="67" spans="1:9">
      <c r="A67" s="179"/>
      <c r="B67" s="180" t="s">
        <v>302</v>
      </c>
      <c r="C67" s="181">
        <v>506</v>
      </c>
      <c r="D67" s="23">
        <v>1</v>
      </c>
      <c r="E67" s="23">
        <v>2</v>
      </c>
      <c r="F67" s="24">
        <f>C67*D67*E67</f>
        <v>1012</v>
      </c>
      <c r="G67" s="24">
        <v>0</v>
      </c>
      <c r="H67" s="24"/>
      <c r="I67" s="24">
        <f>SUM(F67:H67)</f>
        <v>1012</v>
      </c>
    </row>
    <row r="68" spans="1:9">
      <c r="A68" s="179"/>
      <c r="B68" s="184" t="s">
        <v>303</v>
      </c>
      <c r="C68" s="181">
        <v>323</v>
      </c>
      <c r="D68" s="23">
        <v>1</v>
      </c>
      <c r="E68" s="23">
        <v>2</v>
      </c>
      <c r="F68" s="24">
        <f>C68*D68*E68</f>
        <v>646</v>
      </c>
      <c r="G68" s="24">
        <v>0</v>
      </c>
      <c r="H68" s="24"/>
      <c r="I68" s="24">
        <f>SUM(F68:H68)</f>
        <v>646</v>
      </c>
    </row>
    <row r="69" spans="1:9">
      <c r="A69" s="185"/>
      <c r="B69" s="186" t="s">
        <v>304</v>
      </c>
      <c r="C69" s="187">
        <v>81</v>
      </c>
      <c r="D69" s="23">
        <v>5</v>
      </c>
      <c r="E69" s="23">
        <v>2</v>
      </c>
      <c r="F69" s="24">
        <f t="shared" ref="F69:F72" si="18">C69*D69*E69</f>
        <v>810</v>
      </c>
      <c r="G69" s="24">
        <v>0</v>
      </c>
      <c r="H69" s="24"/>
      <c r="I69" s="24">
        <f t="shared" ref="I69:I72" si="19">SUM(F69:H69)</f>
        <v>810</v>
      </c>
    </row>
    <row r="70" spans="1:9">
      <c r="A70" s="185"/>
      <c r="B70" s="186" t="s">
        <v>305</v>
      </c>
      <c r="C70" s="187">
        <v>139</v>
      </c>
      <c r="D70" s="23">
        <v>1</v>
      </c>
      <c r="E70" s="23">
        <v>2</v>
      </c>
      <c r="F70" s="24">
        <f t="shared" si="18"/>
        <v>278</v>
      </c>
      <c r="G70" s="24">
        <v>0</v>
      </c>
      <c r="H70" s="24"/>
      <c r="I70" s="24">
        <f t="shared" si="19"/>
        <v>278</v>
      </c>
    </row>
    <row r="71" spans="1:9">
      <c r="A71" s="185"/>
      <c r="B71" s="186" t="s">
        <v>115</v>
      </c>
      <c r="C71" s="187">
        <v>116</v>
      </c>
      <c r="D71" s="23">
        <v>1</v>
      </c>
      <c r="E71" s="23">
        <v>2</v>
      </c>
      <c r="F71" s="24">
        <f t="shared" si="18"/>
        <v>232</v>
      </c>
      <c r="G71" s="24">
        <v>0</v>
      </c>
      <c r="H71" s="24"/>
      <c r="I71" s="24">
        <f t="shared" si="19"/>
        <v>232</v>
      </c>
    </row>
    <row r="72" spans="1:9">
      <c r="A72" s="185"/>
      <c r="B72" s="186" t="s">
        <v>306</v>
      </c>
      <c r="C72" s="187">
        <v>1332</v>
      </c>
      <c r="D72" s="23">
        <v>1</v>
      </c>
      <c r="E72" s="23">
        <v>2</v>
      </c>
      <c r="F72" s="24">
        <f t="shared" si="18"/>
        <v>2664</v>
      </c>
      <c r="G72" s="24">
        <v>0</v>
      </c>
      <c r="H72" s="24"/>
      <c r="I72" s="24">
        <f t="shared" si="19"/>
        <v>2664</v>
      </c>
    </row>
    <row r="73" spans="1:9">
      <c r="A73" s="176"/>
      <c r="B73" s="190" t="s">
        <v>307</v>
      </c>
      <c r="C73" s="177"/>
      <c r="D73" s="178"/>
      <c r="E73" s="178"/>
      <c r="F73" s="178"/>
      <c r="G73" s="178"/>
      <c r="H73" s="178"/>
      <c r="I73" s="178"/>
    </row>
    <row r="74" spans="1:9" ht="14.25">
      <c r="A74" s="179"/>
      <c r="B74" s="160" t="s">
        <v>308</v>
      </c>
      <c r="C74" s="181">
        <v>346</v>
      </c>
      <c r="D74" s="23">
        <v>4</v>
      </c>
      <c r="E74" s="23">
        <v>2</v>
      </c>
      <c r="F74" s="24">
        <f t="shared" si="16"/>
        <v>2768</v>
      </c>
      <c r="G74" s="24">
        <v>0</v>
      </c>
      <c r="H74" s="24"/>
      <c r="I74" s="24">
        <f t="shared" si="17"/>
        <v>2768</v>
      </c>
    </row>
    <row r="75" spans="1:9">
      <c r="A75" s="179"/>
      <c r="B75" s="161" t="s">
        <v>118</v>
      </c>
      <c r="C75" s="181">
        <v>346</v>
      </c>
      <c r="D75" s="23">
        <v>4</v>
      </c>
      <c r="E75" s="23">
        <v>2</v>
      </c>
      <c r="F75" s="24">
        <f t="shared" si="16"/>
        <v>2768</v>
      </c>
      <c r="G75" s="24">
        <v>0</v>
      </c>
      <c r="H75" s="24"/>
      <c r="I75" s="24">
        <f t="shared" si="17"/>
        <v>2768</v>
      </c>
    </row>
    <row r="76" spans="1:9">
      <c r="A76" s="179"/>
      <c r="B76" s="186" t="s">
        <v>309</v>
      </c>
      <c r="C76" s="181">
        <v>208</v>
      </c>
      <c r="D76" s="23">
        <v>4</v>
      </c>
      <c r="E76" s="23">
        <v>2</v>
      </c>
      <c r="F76" s="24">
        <f t="shared" si="16"/>
        <v>1664</v>
      </c>
      <c r="G76" s="24">
        <v>0</v>
      </c>
      <c r="H76" s="24"/>
      <c r="I76" s="24">
        <f t="shared" si="17"/>
        <v>1664</v>
      </c>
    </row>
    <row r="77" spans="1:9">
      <c r="A77" s="179"/>
      <c r="B77" s="188" t="s">
        <v>120</v>
      </c>
      <c r="C77" s="181">
        <v>161</v>
      </c>
      <c r="D77" s="23">
        <v>4</v>
      </c>
      <c r="E77" s="23">
        <v>2</v>
      </c>
      <c r="F77" s="24">
        <f t="shared" si="16"/>
        <v>1288</v>
      </c>
      <c r="G77" s="24">
        <v>0</v>
      </c>
      <c r="H77" s="24"/>
      <c r="I77" s="24">
        <f t="shared" si="17"/>
        <v>1288</v>
      </c>
    </row>
    <row r="78" spans="1:9" ht="14.25">
      <c r="A78" s="179"/>
      <c r="B78" s="159" t="s">
        <v>121</v>
      </c>
      <c r="C78" s="181">
        <v>56</v>
      </c>
      <c r="D78" s="23">
        <v>20</v>
      </c>
      <c r="E78" s="23">
        <v>2</v>
      </c>
      <c r="F78" s="24">
        <f t="shared" si="16"/>
        <v>2240</v>
      </c>
      <c r="G78" s="24">
        <v>0</v>
      </c>
      <c r="H78" s="24"/>
      <c r="I78" s="24">
        <f t="shared" si="17"/>
        <v>2240</v>
      </c>
    </row>
    <row r="79" spans="1:9">
      <c r="A79" s="179"/>
      <c r="B79" s="186" t="s">
        <v>122</v>
      </c>
      <c r="C79" s="181">
        <v>323</v>
      </c>
      <c r="D79" s="23">
        <v>1</v>
      </c>
      <c r="E79" s="23">
        <v>2</v>
      </c>
      <c r="F79" s="24">
        <f t="shared" si="16"/>
        <v>646</v>
      </c>
      <c r="G79" s="24">
        <v>0</v>
      </c>
      <c r="H79" s="24"/>
      <c r="I79" s="24">
        <f t="shared" si="17"/>
        <v>646</v>
      </c>
    </row>
    <row r="80" spans="1:9">
      <c r="A80" s="179"/>
      <c r="B80" s="188" t="s">
        <v>123</v>
      </c>
      <c r="C80" s="181">
        <v>263</v>
      </c>
      <c r="D80" s="23">
        <v>1</v>
      </c>
      <c r="E80" s="23">
        <v>2</v>
      </c>
      <c r="F80" s="24">
        <f t="shared" si="16"/>
        <v>526</v>
      </c>
      <c r="G80" s="24">
        <v>0</v>
      </c>
      <c r="H80" s="24"/>
      <c r="I80" s="24">
        <f t="shared" si="17"/>
        <v>526</v>
      </c>
    </row>
    <row r="81" spans="1:9">
      <c r="A81" s="176"/>
      <c r="B81" s="190" t="s">
        <v>310</v>
      </c>
      <c r="C81" s="177"/>
      <c r="D81" s="178"/>
      <c r="E81" s="178"/>
      <c r="F81" s="178"/>
      <c r="G81" s="178"/>
      <c r="H81" s="178"/>
      <c r="I81" s="178"/>
    </row>
    <row r="82" spans="1:9">
      <c r="A82" s="179"/>
      <c r="B82" s="182" t="s">
        <v>311</v>
      </c>
      <c r="C82" s="181">
        <v>1419</v>
      </c>
      <c r="D82" s="23">
        <v>1</v>
      </c>
      <c r="E82" s="23">
        <v>2</v>
      </c>
      <c r="F82" s="24">
        <f t="shared" si="16"/>
        <v>2838</v>
      </c>
      <c r="G82" s="24">
        <v>0</v>
      </c>
      <c r="H82" s="24"/>
      <c r="I82" s="24">
        <f t="shared" si="17"/>
        <v>2838</v>
      </c>
    </row>
    <row r="83" spans="1:9" ht="14.25">
      <c r="A83" s="179"/>
      <c r="B83" s="159" t="s">
        <v>125</v>
      </c>
      <c r="C83" s="181">
        <v>142</v>
      </c>
      <c r="D83" s="23">
        <v>0</v>
      </c>
      <c r="E83" s="23">
        <v>0</v>
      </c>
      <c r="F83" s="24">
        <f t="shared" si="16"/>
        <v>0</v>
      </c>
      <c r="G83" s="24">
        <v>0</v>
      </c>
      <c r="H83" s="24"/>
      <c r="I83" s="24">
        <f t="shared" si="17"/>
        <v>0</v>
      </c>
    </row>
    <row r="84" spans="1:9">
      <c r="A84" s="179"/>
      <c r="B84" s="186" t="s">
        <v>126</v>
      </c>
      <c r="C84" s="181">
        <v>27</v>
      </c>
      <c r="D84" s="23">
        <v>10</v>
      </c>
      <c r="E84" s="23">
        <v>2</v>
      </c>
      <c r="F84" s="24">
        <f t="shared" si="16"/>
        <v>540</v>
      </c>
      <c r="G84" s="24">
        <v>0</v>
      </c>
      <c r="H84" s="24"/>
      <c r="I84" s="24">
        <f t="shared" si="17"/>
        <v>540</v>
      </c>
    </row>
    <row r="85" spans="1:9">
      <c r="A85" s="176"/>
      <c r="B85" s="190" t="s">
        <v>312</v>
      </c>
      <c r="C85" s="177"/>
      <c r="D85" s="178"/>
      <c r="E85" s="178"/>
      <c r="F85" s="178"/>
      <c r="G85" s="178"/>
      <c r="H85" s="178"/>
      <c r="I85" s="178"/>
    </row>
    <row r="86" spans="1:9">
      <c r="A86" s="179"/>
      <c r="B86" s="182" t="s">
        <v>313</v>
      </c>
      <c r="C86" s="181">
        <v>101</v>
      </c>
      <c r="D86" s="23">
        <v>4</v>
      </c>
      <c r="E86" s="23">
        <v>2</v>
      </c>
      <c r="F86" s="24">
        <f t="shared" ref="F86:F91" si="20">C86*D86*E86</f>
        <v>808</v>
      </c>
      <c r="G86" s="24">
        <v>0</v>
      </c>
      <c r="H86" s="24"/>
      <c r="I86" s="24">
        <f t="shared" ref="I86:I91" si="21">SUM(F86:H86)</f>
        <v>808</v>
      </c>
    </row>
    <row r="87" spans="1:9">
      <c r="A87" s="179"/>
      <c r="B87" s="183" t="s">
        <v>128</v>
      </c>
      <c r="C87" s="181">
        <v>101</v>
      </c>
      <c r="D87" s="23">
        <v>8</v>
      </c>
      <c r="E87" s="23">
        <v>2</v>
      </c>
      <c r="F87" s="24">
        <f t="shared" si="20"/>
        <v>1616</v>
      </c>
      <c r="G87" s="24">
        <v>0</v>
      </c>
      <c r="H87" s="24"/>
      <c r="I87" s="24">
        <f t="shared" si="21"/>
        <v>1616</v>
      </c>
    </row>
    <row r="88" spans="1:9">
      <c r="A88" s="179"/>
      <c r="B88" s="183" t="s">
        <v>129</v>
      </c>
      <c r="C88" s="181">
        <v>126</v>
      </c>
      <c r="D88" s="23">
        <v>2</v>
      </c>
      <c r="E88" s="23">
        <v>2</v>
      </c>
      <c r="F88" s="24">
        <f t="shared" si="20"/>
        <v>504</v>
      </c>
      <c r="G88" s="24">
        <v>0</v>
      </c>
      <c r="H88" s="24"/>
      <c r="I88" s="24">
        <f t="shared" si="21"/>
        <v>504</v>
      </c>
    </row>
    <row r="89" spans="1:9" ht="14.25">
      <c r="A89" s="179"/>
      <c r="B89" s="159" t="s">
        <v>130</v>
      </c>
      <c r="C89" s="181">
        <v>126</v>
      </c>
      <c r="D89" s="23">
        <v>1</v>
      </c>
      <c r="E89" s="23">
        <v>2</v>
      </c>
      <c r="F89" s="24">
        <f t="shared" si="20"/>
        <v>252</v>
      </c>
      <c r="G89" s="24">
        <v>0</v>
      </c>
      <c r="H89" s="24"/>
      <c r="I89" s="24">
        <f t="shared" si="21"/>
        <v>252</v>
      </c>
    </row>
    <row r="90" spans="1:9">
      <c r="A90" s="179"/>
      <c r="B90" s="182" t="s">
        <v>131</v>
      </c>
      <c r="C90" s="181">
        <v>126</v>
      </c>
      <c r="D90" s="23">
        <v>1</v>
      </c>
      <c r="E90" s="23">
        <v>2</v>
      </c>
      <c r="F90" s="24">
        <f t="shared" si="20"/>
        <v>252</v>
      </c>
      <c r="G90" s="24">
        <v>0</v>
      </c>
      <c r="H90" s="24"/>
      <c r="I90" s="24">
        <f t="shared" si="21"/>
        <v>252</v>
      </c>
    </row>
    <row r="91" spans="1:9">
      <c r="A91" s="179"/>
      <c r="B91" s="183" t="s">
        <v>132</v>
      </c>
      <c r="C91" s="181">
        <v>43</v>
      </c>
      <c r="D91" s="23">
        <v>16</v>
      </c>
      <c r="E91" s="23">
        <v>2</v>
      </c>
      <c r="F91" s="24">
        <f t="shared" si="20"/>
        <v>1376</v>
      </c>
      <c r="G91" s="24">
        <v>0</v>
      </c>
      <c r="H91" s="24"/>
      <c r="I91" s="24">
        <f t="shared" si="21"/>
        <v>1376</v>
      </c>
    </row>
    <row r="92" spans="1:9">
      <c r="A92" s="176"/>
      <c r="B92" s="190" t="s">
        <v>314</v>
      </c>
      <c r="C92" s="177"/>
      <c r="D92" s="178"/>
      <c r="E92" s="178"/>
      <c r="F92" s="178"/>
      <c r="G92" s="178"/>
      <c r="H92" s="178"/>
      <c r="I92" s="178"/>
    </row>
    <row r="93" spans="1:9">
      <c r="A93" s="179"/>
      <c r="B93" s="182" t="s">
        <v>315</v>
      </c>
      <c r="C93" s="181">
        <v>630</v>
      </c>
      <c r="D93" s="23">
        <v>1</v>
      </c>
      <c r="E93" s="23">
        <v>1</v>
      </c>
      <c r="F93" s="24">
        <f t="shared" ref="F93" si="22">C93*D93*E93</f>
        <v>630</v>
      </c>
      <c r="G93" s="24">
        <v>0</v>
      </c>
      <c r="H93" s="24"/>
      <c r="I93" s="24">
        <f t="shared" ref="I93" si="23">SUM(F93:H93)</f>
        <v>630</v>
      </c>
    </row>
    <row r="94" spans="1:9">
      <c r="A94" s="176"/>
      <c r="B94" s="190" t="s">
        <v>316</v>
      </c>
      <c r="C94" s="177"/>
      <c r="D94" s="178"/>
      <c r="E94" s="178"/>
      <c r="F94" s="178"/>
      <c r="G94" s="178"/>
      <c r="H94" s="178"/>
      <c r="I94" s="178"/>
    </row>
    <row r="95" spans="1:9" ht="76.5">
      <c r="A95" s="107"/>
      <c r="B95" s="157" t="s">
        <v>317</v>
      </c>
      <c r="C95" s="56">
        <v>2800</v>
      </c>
      <c r="D95" s="54">
        <v>1</v>
      </c>
      <c r="E95" s="54">
        <v>1</v>
      </c>
      <c r="F95" s="55">
        <f t="shared" ref="F95:F102" si="24">C95*D95*E95</f>
        <v>2800</v>
      </c>
      <c r="G95" s="55">
        <v>0</v>
      </c>
      <c r="H95" s="55"/>
      <c r="I95" s="55">
        <f t="shared" ref="I95:I102" si="25">SUM(F95:H95)</f>
        <v>2800</v>
      </c>
    </row>
    <row r="96" spans="1:9">
      <c r="A96" s="107"/>
      <c r="B96" s="158" t="s">
        <v>135</v>
      </c>
      <c r="C96" s="56">
        <v>400</v>
      </c>
      <c r="D96" s="54">
        <v>1</v>
      </c>
      <c r="E96" s="54">
        <v>1</v>
      </c>
      <c r="F96" s="55">
        <f t="shared" si="24"/>
        <v>400</v>
      </c>
      <c r="G96" s="55">
        <v>0</v>
      </c>
      <c r="H96" s="55"/>
      <c r="I96" s="55">
        <f t="shared" si="25"/>
        <v>400</v>
      </c>
    </row>
    <row r="97" spans="1:9">
      <c r="A97" s="107"/>
      <c r="B97" s="158" t="s">
        <v>136</v>
      </c>
      <c r="C97" s="56">
        <v>0</v>
      </c>
      <c r="D97" s="54">
        <v>1</v>
      </c>
      <c r="E97" s="54">
        <v>4</v>
      </c>
      <c r="F97" s="55">
        <f t="shared" si="24"/>
        <v>0</v>
      </c>
      <c r="G97" s="55">
        <v>0</v>
      </c>
      <c r="H97" s="55"/>
      <c r="I97" s="55">
        <f t="shared" si="25"/>
        <v>0</v>
      </c>
    </row>
    <row r="98" spans="1:9">
      <c r="A98" s="107"/>
      <c r="B98" s="158" t="s">
        <v>318</v>
      </c>
      <c r="C98" s="56">
        <v>910</v>
      </c>
      <c r="D98" s="54">
        <v>2</v>
      </c>
      <c r="E98" s="54">
        <v>1</v>
      </c>
      <c r="F98" s="55">
        <f t="shared" si="24"/>
        <v>1820</v>
      </c>
      <c r="G98" s="55">
        <v>0</v>
      </c>
      <c r="H98" s="55"/>
      <c r="I98" s="55">
        <f t="shared" si="25"/>
        <v>1820</v>
      </c>
    </row>
    <row r="99" spans="1:9">
      <c r="A99" s="107"/>
      <c r="B99" s="158" t="s">
        <v>319</v>
      </c>
      <c r="C99" s="56">
        <v>0</v>
      </c>
      <c r="D99" s="54">
        <v>1</v>
      </c>
      <c r="E99" s="54">
        <v>1</v>
      </c>
      <c r="F99" s="55">
        <f t="shared" si="24"/>
        <v>0</v>
      </c>
      <c r="G99" s="55">
        <v>0</v>
      </c>
      <c r="H99" s="55"/>
      <c r="I99" s="55">
        <f t="shared" si="25"/>
        <v>0</v>
      </c>
    </row>
    <row r="100" spans="1:9">
      <c r="A100" s="107"/>
      <c r="B100" s="158" t="s">
        <v>320</v>
      </c>
      <c r="C100" s="56">
        <v>199</v>
      </c>
      <c r="D100" s="54">
        <v>1</v>
      </c>
      <c r="E100" s="54">
        <v>2</v>
      </c>
      <c r="F100" s="55">
        <f t="shared" si="24"/>
        <v>398</v>
      </c>
      <c r="G100" s="55">
        <v>0</v>
      </c>
      <c r="H100" s="55"/>
      <c r="I100" s="55">
        <f t="shared" si="25"/>
        <v>398</v>
      </c>
    </row>
    <row r="101" spans="1:9">
      <c r="A101" s="107"/>
      <c r="B101" s="162" t="s">
        <v>132</v>
      </c>
      <c r="C101" s="56">
        <v>110</v>
      </c>
      <c r="D101" s="54">
        <v>2</v>
      </c>
      <c r="E101" s="54">
        <v>4</v>
      </c>
      <c r="F101" s="55">
        <f t="shared" si="24"/>
        <v>880</v>
      </c>
      <c r="G101" s="55">
        <v>0</v>
      </c>
      <c r="H101" s="55"/>
      <c r="I101" s="55">
        <f t="shared" si="25"/>
        <v>880</v>
      </c>
    </row>
    <row r="102" spans="1:9" ht="20.100000000000001" customHeight="1">
      <c r="A102" s="107"/>
      <c r="B102" s="108"/>
      <c r="C102" s="56">
        <v>0</v>
      </c>
      <c r="D102" s="54">
        <v>0</v>
      </c>
      <c r="E102" s="54">
        <v>0</v>
      </c>
      <c r="F102" s="55">
        <f t="shared" si="24"/>
        <v>0</v>
      </c>
      <c r="G102" s="55">
        <v>0</v>
      </c>
      <c r="H102" s="55"/>
      <c r="I102" s="55">
        <f t="shared" si="25"/>
        <v>0</v>
      </c>
    </row>
    <row r="103" spans="1:9" ht="13.5" customHeight="1">
      <c r="A103" s="2"/>
      <c r="B103" s="27" t="s">
        <v>70</v>
      </c>
      <c r="C103" s="53"/>
      <c r="D103" s="46"/>
      <c r="E103" s="46"/>
      <c r="F103" s="29">
        <f>SUM(F54:F102)</f>
        <v>48609</v>
      </c>
      <c r="G103" s="29">
        <f t="shared" ref="G103:I103" si="26">SUM(G54:G102)</f>
        <v>0</v>
      </c>
      <c r="H103" s="29">
        <f t="shared" si="26"/>
        <v>0</v>
      </c>
      <c r="I103" s="29">
        <f t="shared" si="26"/>
        <v>48609</v>
      </c>
    </row>
    <row r="104" spans="1:9" ht="13.5" customHeight="1">
      <c r="A104" s="43"/>
      <c r="B104" s="43"/>
      <c r="C104" s="53"/>
      <c r="D104" s="46"/>
      <c r="E104" s="46"/>
      <c r="F104" s="53"/>
      <c r="G104" s="53"/>
      <c r="H104" s="53"/>
      <c r="I104" s="53"/>
    </row>
    <row r="105" spans="1:9" ht="13.5" customHeight="1">
      <c r="A105" s="70"/>
      <c r="B105" s="78" t="s">
        <v>398</v>
      </c>
      <c r="C105" s="79"/>
      <c r="D105" s="80"/>
      <c r="E105" s="80"/>
      <c r="F105" s="80"/>
      <c r="G105" s="80"/>
      <c r="H105" s="80"/>
      <c r="I105" s="81"/>
    </row>
    <row r="106" spans="1:9" ht="13.5" customHeight="1">
      <c r="A106" s="77"/>
      <c r="B106" s="165"/>
      <c r="C106" s="67">
        <v>0</v>
      </c>
      <c r="D106" s="68">
        <v>0</v>
      </c>
      <c r="E106" s="68">
        <v>0</v>
      </c>
      <c r="F106" s="69">
        <v>0</v>
      </c>
      <c r="G106" s="69"/>
      <c r="H106" s="69"/>
      <c r="I106" s="69">
        <f>SUM(F106:H106)</f>
        <v>0</v>
      </c>
    </row>
    <row r="107" spans="1:9" ht="13.5" customHeight="1">
      <c r="A107" s="2"/>
      <c r="B107" s="31" t="s">
        <v>70</v>
      </c>
      <c r="C107" s="53"/>
      <c r="D107" s="46"/>
      <c r="E107" s="46"/>
      <c r="F107" s="32">
        <f>SUM(F106:F106)</f>
        <v>0</v>
      </c>
      <c r="G107" s="32">
        <f>SUM(G106:G106)</f>
        <v>0</v>
      </c>
      <c r="H107" s="32">
        <f>SUM(H106:H106)</f>
        <v>0</v>
      </c>
      <c r="I107" s="32">
        <f>SUM(I106:I106)</f>
        <v>0</v>
      </c>
    </row>
    <row r="108" spans="1:9" ht="13.5" customHeight="1">
      <c r="A108" s="43"/>
      <c r="B108" s="43"/>
      <c r="C108" s="53"/>
      <c r="D108" s="46"/>
      <c r="E108" s="46"/>
      <c r="F108" s="53"/>
      <c r="G108" s="53"/>
      <c r="H108" s="53"/>
      <c r="I108" s="53"/>
    </row>
    <row r="109" spans="1:9" ht="13.5" customHeight="1">
      <c r="A109" s="70"/>
      <c r="B109" s="78" t="s">
        <v>32</v>
      </c>
      <c r="C109" s="79"/>
      <c r="D109" s="80"/>
      <c r="E109" s="80"/>
      <c r="F109" s="80"/>
      <c r="G109" s="80"/>
      <c r="H109" s="80"/>
      <c r="I109" s="81"/>
    </row>
    <row r="110" spans="1:9" ht="13.5" customHeight="1">
      <c r="A110" s="77"/>
      <c r="B110" s="165"/>
      <c r="C110" s="67">
        <v>0</v>
      </c>
      <c r="D110" s="68">
        <v>0</v>
      </c>
      <c r="E110" s="68">
        <v>0</v>
      </c>
      <c r="F110" s="69">
        <v>0</v>
      </c>
      <c r="G110" s="69"/>
      <c r="H110" s="69"/>
      <c r="I110" s="69">
        <f>SUM(F110:H110)</f>
        <v>0</v>
      </c>
    </row>
    <row r="111" spans="1:9" ht="13.5" customHeight="1">
      <c r="A111" s="2"/>
      <c r="B111" s="31" t="s">
        <v>70</v>
      </c>
      <c r="C111" s="53"/>
      <c r="D111" s="46"/>
      <c r="E111" s="46"/>
      <c r="F111" s="32">
        <f>SUM(F110:F110)</f>
        <v>0</v>
      </c>
      <c r="G111" s="32">
        <f>SUM(G110:G110)</f>
        <v>0</v>
      </c>
      <c r="H111" s="32">
        <f>SUM(H110:H110)</f>
        <v>0</v>
      </c>
      <c r="I111" s="32">
        <f>SUM(I110:I110)</f>
        <v>0</v>
      </c>
    </row>
    <row r="112" spans="1:9" ht="13.5" customHeight="1">
      <c r="A112" s="82"/>
      <c r="B112" s="83"/>
      <c r="C112" s="83"/>
      <c r="D112" s="84"/>
      <c r="E112" s="84"/>
      <c r="F112" s="85"/>
      <c r="G112" s="85"/>
      <c r="H112" s="85"/>
      <c r="I112" s="85"/>
    </row>
    <row r="113" spans="1:9" ht="13.5" customHeight="1">
      <c r="A113" s="70"/>
      <c r="B113" s="78" t="s">
        <v>33</v>
      </c>
      <c r="C113" s="79"/>
      <c r="D113" s="80"/>
      <c r="E113" s="80"/>
      <c r="F113" s="80"/>
      <c r="G113" s="80"/>
      <c r="H113" s="80"/>
      <c r="I113" s="81"/>
    </row>
    <row r="114" spans="1:9">
      <c r="A114" s="77"/>
      <c r="B114" s="165"/>
      <c r="C114" s="67">
        <v>0</v>
      </c>
      <c r="D114" s="68">
        <v>0</v>
      </c>
      <c r="E114" s="68">
        <v>0</v>
      </c>
      <c r="F114" s="69">
        <v>0</v>
      </c>
      <c r="G114" s="69"/>
      <c r="H114" s="69"/>
      <c r="I114" s="69">
        <f t="shared" ref="I114" si="27">SUM(F114:H114)</f>
        <v>0</v>
      </c>
    </row>
    <row r="115" spans="1:9" ht="13.5" customHeight="1">
      <c r="A115" s="2"/>
      <c r="B115" s="31" t="s">
        <v>70</v>
      </c>
      <c r="C115" s="53"/>
      <c r="D115" s="46"/>
      <c r="E115" s="46"/>
      <c r="F115" s="32">
        <f>SUM(F114:F114)</f>
        <v>0</v>
      </c>
      <c r="G115" s="32">
        <f>SUM(G114:G114)</f>
        <v>0</v>
      </c>
      <c r="H115" s="32">
        <f>SUM(H114:H114)</f>
        <v>0</v>
      </c>
      <c r="I115" s="32">
        <f>SUM(I114:I114)</f>
        <v>0</v>
      </c>
    </row>
    <row r="116" spans="1:9" ht="13.5" customHeight="1">
      <c r="A116" s="43"/>
      <c r="B116" s="53"/>
      <c r="C116" s="53"/>
      <c r="D116" s="46"/>
      <c r="E116" s="46"/>
      <c r="F116" s="58"/>
      <c r="G116" s="58"/>
      <c r="H116" s="58"/>
      <c r="I116" s="58"/>
    </row>
    <row r="117" spans="1:9" ht="13.5" customHeight="1">
      <c r="A117" s="30"/>
      <c r="B117" s="133" t="s">
        <v>34</v>
      </c>
      <c r="C117" s="134"/>
      <c r="D117" s="135"/>
      <c r="E117" s="135"/>
      <c r="F117" s="135"/>
      <c r="G117" s="135"/>
      <c r="H117" s="135"/>
      <c r="I117" s="135"/>
    </row>
    <row r="118" spans="1:9">
      <c r="A118" s="63"/>
      <c r="B118" s="167"/>
      <c r="C118" s="56">
        <v>0</v>
      </c>
      <c r="D118" s="54">
        <v>0</v>
      </c>
      <c r="E118" s="54">
        <v>0</v>
      </c>
      <c r="F118" s="55">
        <v>0</v>
      </c>
      <c r="G118" s="55">
        <f>F118*15%</f>
        <v>0</v>
      </c>
      <c r="H118" s="55"/>
      <c r="I118" s="55">
        <f>SUM(F118:H118)</f>
        <v>0</v>
      </c>
    </row>
    <row r="119" spans="1:9" ht="13.5" customHeight="1">
      <c r="A119" s="2"/>
      <c r="B119" s="31" t="s">
        <v>70</v>
      </c>
      <c r="C119" s="53"/>
      <c r="D119" s="46"/>
      <c r="E119" s="46"/>
      <c r="F119" s="32">
        <f>SUM(F118:F118)</f>
        <v>0</v>
      </c>
      <c r="G119" s="32">
        <f>SUM(G118:G118)</f>
        <v>0</v>
      </c>
      <c r="H119" s="32">
        <f>SUM(H118:H118)</f>
        <v>0</v>
      </c>
      <c r="I119" s="32">
        <f>SUM(I118:I118)</f>
        <v>0</v>
      </c>
    </row>
    <row r="120" spans="1:9" ht="13.5" customHeight="1">
      <c r="A120" s="43"/>
      <c r="B120" s="53"/>
      <c r="C120" s="53"/>
      <c r="D120" s="46"/>
      <c r="E120" s="46"/>
      <c r="F120" s="57"/>
      <c r="G120" s="57"/>
      <c r="H120" s="57"/>
      <c r="I120" s="57"/>
    </row>
    <row r="121" spans="1:9" ht="13.5" customHeight="1">
      <c r="A121" s="70"/>
      <c r="B121" s="71" t="s">
        <v>35</v>
      </c>
      <c r="C121" s="76"/>
      <c r="D121" s="72"/>
      <c r="E121" s="72"/>
      <c r="F121" s="72"/>
      <c r="G121" s="72"/>
      <c r="H121" s="72"/>
      <c r="I121" s="73"/>
    </row>
    <row r="122" spans="1:9" ht="36">
      <c r="A122" s="62"/>
      <c r="B122" s="66" t="s">
        <v>399</v>
      </c>
      <c r="C122" s="67">
        <v>20</v>
      </c>
      <c r="D122" s="68">
        <v>105</v>
      </c>
      <c r="E122" s="68">
        <v>1</v>
      </c>
      <c r="F122" s="69">
        <f>C122*D122*E122</f>
        <v>2100</v>
      </c>
      <c r="G122" s="69"/>
      <c r="H122" s="69"/>
      <c r="I122" s="69">
        <f>SUM(F122:H122)</f>
        <v>2100</v>
      </c>
    </row>
    <row r="123" spans="1:9" ht="48">
      <c r="A123" s="62"/>
      <c r="B123" s="66" t="s">
        <v>400</v>
      </c>
      <c r="C123" s="67">
        <v>95</v>
      </c>
      <c r="D123" s="68">
        <v>105</v>
      </c>
      <c r="E123" s="68">
        <v>0</v>
      </c>
      <c r="F123" s="69">
        <f t="shared" ref="F123:F124" si="28">C123*D123*E123</f>
        <v>0</v>
      </c>
      <c r="G123" s="69"/>
      <c r="H123" s="69"/>
      <c r="I123" s="69">
        <f t="shared" ref="I123:I124" si="29">SUM(F123:H123)</f>
        <v>0</v>
      </c>
    </row>
    <row r="124" spans="1:9" ht="36">
      <c r="A124" s="62"/>
      <c r="B124" s="66" t="s">
        <v>401</v>
      </c>
      <c r="C124" s="67">
        <v>280</v>
      </c>
      <c r="D124" s="68">
        <v>105</v>
      </c>
      <c r="E124" s="68">
        <v>0</v>
      </c>
      <c r="F124" s="69">
        <f t="shared" si="28"/>
        <v>0</v>
      </c>
      <c r="G124" s="69"/>
      <c r="H124" s="69"/>
      <c r="I124" s="69">
        <f t="shared" si="29"/>
        <v>0</v>
      </c>
    </row>
    <row r="125" spans="1:9" s="307" customFormat="1" ht="12.75">
      <c r="A125" s="328"/>
      <c r="B125" s="269" t="s">
        <v>155</v>
      </c>
      <c r="C125" s="254">
        <v>12</v>
      </c>
      <c r="D125" s="255">
        <v>105</v>
      </c>
      <c r="E125" s="255">
        <v>1</v>
      </c>
      <c r="F125" s="256">
        <f>C125*D125*E125</f>
        <v>1260</v>
      </c>
      <c r="G125" s="256"/>
      <c r="H125" s="256"/>
      <c r="I125" s="256">
        <f>SUM(F125:H125)</f>
        <v>1260</v>
      </c>
    </row>
    <row r="126" spans="1:9" s="307" customFormat="1" ht="12.75">
      <c r="A126" s="328"/>
      <c r="B126" s="339" t="s">
        <v>156</v>
      </c>
      <c r="C126" s="340">
        <v>1800</v>
      </c>
      <c r="D126" s="255">
        <v>1</v>
      </c>
      <c r="E126" s="255">
        <v>1</v>
      </c>
      <c r="F126" s="256">
        <f t="shared" ref="F126:F128" si="30">C126*D126*E126</f>
        <v>1800</v>
      </c>
      <c r="G126" s="256"/>
      <c r="H126" s="256"/>
      <c r="I126" s="256">
        <f t="shared" ref="I126:I128" si="31">SUM(F126:H126)</f>
        <v>1800</v>
      </c>
    </row>
    <row r="127" spans="1:9" s="307" customFormat="1" ht="12.75">
      <c r="A127" s="328"/>
      <c r="B127" s="341" t="s">
        <v>157</v>
      </c>
      <c r="C127" s="342">
        <v>2300</v>
      </c>
      <c r="D127" s="255">
        <v>1</v>
      </c>
      <c r="E127" s="255">
        <v>1</v>
      </c>
      <c r="F127" s="256">
        <f t="shared" si="30"/>
        <v>2300</v>
      </c>
      <c r="G127" s="256"/>
      <c r="H127" s="256"/>
      <c r="I127" s="256">
        <f t="shared" si="31"/>
        <v>2300</v>
      </c>
    </row>
    <row r="128" spans="1:9" s="307" customFormat="1" ht="12.75">
      <c r="A128" s="328"/>
      <c r="B128" s="341" t="s">
        <v>158</v>
      </c>
      <c r="C128" s="342">
        <v>890</v>
      </c>
      <c r="D128" s="255">
        <v>1</v>
      </c>
      <c r="E128" s="255">
        <v>1</v>
      </c>
      <c r="F128" s="256">
        <f t="shared" si="30"/>
        <v>890</v>
      </c>
      <c r="G128" s="256"/>
      <c r="H128" s="256"/>
      <c r="I128" s="256">
        <f t="shared" si="31"/>
        <v>890</v>
      </c>
    </row>
    <row r="129" spans="1:9">
      <c r="A129" s="62"/>
      <c r="B129" s="167" t="s">
        <v>402</v>
      </c>
      <c r="C129" s="56">
        <v>10100</v>
      </c>
      <c r="D129" s="54">
        <v>1</v>
      </c>
      <c r="E129" s="54">
        <v>1</v>
      </c>
      <c r="F129" s="69">
        <f>C129*D129*E129</f>
        <v>10100</v>
      </c>
      <c r="G129" s="69"/>
      <c r="H129" s="69"/>
      <c r="I129" s="69">
        <f>SUM(F129:H129)</f>
        <v>10100</v>
      </c>
    </row>
    <row r="130" spans="1:9">
      <c r="A130" s="62"/>
      <c r="B130" s="167" t="s">
        <v>403</v>
      </c>
      <c r="C130" s="56">
        <v>150</v>
      </c>
      <c r="D130" s="54">
        <v>105</v>
      </c>
      <c r="E130" s="54">
        <v>1</v>
      </c>
      <c r="F130" s="69">
        <f>C130*D130*E130</f>
        <v>15750</v>
      </c>
      <c r="G130" s="69"/>
      <c r="H130" s="69"/>
      <c r="I130" s="69">
        <f>SUM(F130:H130)</f>
        <v>15750</v>
      </c>
    </row>
    <row r="131" spans="1:9">
      <c r="A131" s="62"/>
      <c r="B131" s="167" t="s">
        <v>326</v>
      </c>
      <c r="C131" s="56">
        <v>83</v>
      </c>
      <c r="D131" s="54">
        <v>105</v>
      </c>
      <c r="E131" s="54">
        <v>1</v>
      </c>
      <c r="F131" s="69">
        <f>C131*D131*E131</f>
        <v>8715</v>
      </c>
      <c r="G131" s="69"/>
      <c r="H131" s="69"/>
      <c r="I131" s="69">
        <f>SUM(F131:H131)</f>
        <v>8715</v>
      </c>
    </row>
    <row r="132" spans="1:9" ht="30.75">
      <c r="A132" s="62"/>
      <c r="B132" s="167" t="s">
        <v>327</v>
      </c>
      <c r="C132" s="56">
        <v>2500</v>
      </c>
      <c r="D132" s="54">
        <v>1</v>
      </c>
      <c r="E132" s="54">
        <v>1</v>
      </c>
      <c r="F132" s="69">
        <f>C132*D132*E132</f>
        <v>2500</v>
      </c>
      <c r="G132" s="69"/>
      <c r="H132" s="69"/>
      <c r="I132" s="69">
        <f>SUM(F132:H132)</f>
        <v>2500</v>
      </c>
    </row>
    <row r="133" spans="1:9" ht="30.75">
      <c r="A133" s="62"/>
      <c r="B133" s="167" t="s">
        <v>328</v>
      </c>
      <c r="C133" s="56">
        <v>4500</v>
      </c>
      <c r="D133" s="54">
        <v>1</v>
      </c>
      <c r="E133" s="54">
        <v>1</v>
      </c>
      <c r="F133" s="69">
        <f>C133*D133*E133</f>
        <v>4500</v>
      </c>
      <c r="G133" s="69"/>
      <c r="H133" s="69"/>
      <c r="I133" s="69">
        <f>SUM(F133:H133)</f>
        <v>4500</v>
      </c>
    </row>
    <row r="134" spans="1:9">
      <c r="A134" s="62"/>
      <c r="B134" s="167" t="s">
        <v>404</v>
      </c>
      <c r="C134" s="56">
        <v>3200</v>
      </c>
      <c r="D134" s="54">
        <v>1</v>
      </c>
      <c r="E134" s="54">
        <v>1</v>
      </c>
      <c r="F134" s="69">
        <f>C134*D134*E134</f>
        <v>3200</v>
      </c>
      <c r="G134" s="69"/>
      <c r="H134" s="69"/>
      <c r="I134" s="69">
        <f>SUM(F134:H134)</f>
        <v>3200</v>
      </c>
    </row>
    <row r="135" spans="1:9">
      <c r="A135" s="62"/>
      <c r="B135" s="166" t="s">
        <v>405</v>
      </c>
      <c r="C135" s="67"/>
      <c r="D135" s="68"/>
      <c r="E135" s="68"/>
      <c r="F135" s="69">
        <f>C135*D135*E135</f>
        <v>0</v>
      </c>
      <c r="G135" s="69"/>
      <c r="H135" s="69"/>
      <c r="I135" s="69">
        <f>SUM(F135:H135)</f>
        <v>0</v>
      </c>
    </row>
    <row r="136" spans="1:9" ht="60.75">
      <c r="A136" s="62"/>
      <c r="B136" s="165" t="s">
        <v>406</v>
      </c>
      <c r="C136" s="67">
        <v>357</v>
      </c>
      <c r="D136" s="68">
        <v>105</v>
      </c>
      <c r="E136" s="68">
        <v>1</v>
      </c>
      <c r="F136" s="69">
        <f>C136*D136*E136</f>
        <v>37485</v>
      </c>
      <c r="G136" s="69"/>
      <c r="H136" s="69"/>
      <c r="I136" s="69">
        <f>SUM(F136:H136)</f>
        <v>37485</v>
      </c>
    </row>
    <row r="137" spans="1:9">
      <c r="A137" s="62"/>
      <c r="B137" s="165" t="s">
        <v>407</v>
      </c>
      <c r="C137" s="67">
        <v>1055</v>
      </c>
      <c r="D137" s="68">
        <v>1</v>
      </c>
      <c r="E137" s="68">
        <v>1</v>
      </c>
      <c r="F137" s="69">
        <f>C137*D137*E137</f>
        <v>1055</v>
      </c>
      <c r="G137" s="69"/>
      <c r="H137" s="69"/>
      <c r="I137" s="69">
        <f>SUM(F137:H137)</f>
        <v>1055</v>
      </c>
    </row>
    <row r="138" spans="1:9">
      <c r="A138" s="62"/>
      <c r="B138" s="165" t="s">
        <v>333</v>
      </c>
      <c r="C138" s="67">
        <v>1240</v>
      </c>
      <c r="D138" s="68">
        <v>1</v>
      </c>
      <c r="E138" s="68">
        <v>1</v>
      </c>
      <c r="F138" s="69">
        <f>C138*D138*E138</f>
        <v>1240</v>
      </c>
      <c r="G138" s="69"/>
      <c r="H138" s="69"/>
      <c r="I138" s="69">
        <f>SUM(F138:H138)</f>
        <v>1240</v>
      </c>
    </row>
    <row r="139" spans="1:9" ht="13.5" customHeight="1">
      <c r="A139" s="2"/>
      <c r="B139" s="27" t="s">
        <v>70</v>
      </c>
      <c r="C139" s="53"/>
      <c r="D139" s="46"/>
      <c r="E139" s="46"/>
      <c r="F139" s="29">
        <f>SUM(F122:F138)</f>
        <v>92895</v>
      </c>
      <c r="G139" s="29">
        <f>SUM(G122:G138)</f>
        <v>0</v>
      </c>
      <c r="H139" s="29">
        <f>SUM(H122:H138)</f>
        <v>0</v>
      </c>
      <c r="I139" s="29">
        <f>SUM(I122:I138)</f>
        <v>92895</v>
      </c>
    </row>
    <row r="140" spans="1:9" ht="13.5" customHeight="1">
      <c r="A140" s="43"/>
      <c r="B140" s="43"/>
      <c r="C140" s="53"/>
      <c r="D140" s="46"/>
      <c r="E140" s="46"/>
      <c r="F140" s="53"/>
      <c r="G140" s="53"/>
      <c r="H140" s="53"/>
      <c r="I140" s="53"/>
    </row>
    <row r="141" spans="1:9" ht="13.5" customHeight="1">
      <c r="A141" s="101"/>
      <c r="B141" s="97" t="s">
        <v>36</v>
      </c>
      <c r="C141" s="98"/>
      <c r="D141" s="99"/>
      <c r="E141" s="99"/>
      <c r="F141" s="99"/>
      <c r="G141" s="99"/>
      <c r="H141" s="99"/>
      <c r="I141" s="100"/>
    </row>
    <row r="142" spans="1:9" ht="21" customHeight="1">
      <c r="A142" s="121"/>
      <c r="B142" s="174" t="s">
        <v>334</v>
      </c>
      <c r="C142" s="102"/>
      <c r="D142" s="136"/>
      <c r="E142" s="137"/>
      <c r="F142" s="69">
        <f t="shared" ref="F142" si="32">C142*D142*E142</f>
        <v>0</v>
      </c>
      <c r="G142" s="103"/>
      <c r="H142" s="103"/>
      <c r="I142" s="69">
        <f t="shared" ref="I142" si="33">SUM(F142:H142)</f>
        <v>0</v>
      </c>
    </row>
    <row r="143" spans="1:9" ht="18.75" customHeight="1">
      <c r="A143" s="122"/>
      <c r="B143" s="170" t="s">
        <v>335</v>
      </c>
      <c r="C143" s="173">
        <v>145</v>
      </c>
      <c r="D143" s="136">
        <v>1</v>
      </c>
      <c r="E143" s="106">
        <v>1</v>
      </c>
      <c r="F143" s="104">
        <f>C143*D143*E143</f>
        <v>145</v>
      </c>
      <c r="G143" s="104">
        <v>0</v>
      </c>
      <c r="H143" s="123"/>
      <c r="I143" s="104">
        <f>SUM(F143:H143)</f>
        <v>145</v>
      </c>
    </row>
    <row r="144" spans="1:9" ht="30" customHeight="1">
      <c r="A144" s="122"/>
      <c r="B144" s="171" t="s">
        <v>336</v>
      </c>
      <c r="C144" s="173">
        <v>145</v>
      </c>
      <c r="D144" s="136">
        <v>1</v>
      </c>
      <c r="E144" s="106">
        <v>1</v>
      </c>
      <c r="F144" s="104">
        <f t="shared" ref="F144:F162" si="34">C144*D144*E144</f>
        <v>145</v>
      </c>
      <c r="G144" s="104">
        <v>0</v>
      </c>
      <c r="H144" s="123"/>
      <c r="I144" s="104">
        <f t="shared" ref="I144:I162" si="35">SUM(F144:H144)</f>
        <v>145</v>
      </c>
    </row>
    <row r="145" spans="1:9" ht="26.25" customHeight="1">
      <c r="A145" s="122"/>
      <c r="B145" s="171" t="s">
        <v>337</v>
      </c>
      <c r="C145" s="173">
        <v>145</v>
      </c>
      <c r="D145" s="136">
        <v>1</v>
      </c>
      <c r="E145" s="106">
        <v>1</v>
      </c>
      <c r="F145" s="104">
        <f t="shared" si="34"/>
        <v>145</v>
      </c>
      <c r="G145" s="104">
        <v>0</v>
      </c>
      <c r="H145" s="123"/>
      <c r="I145" s="104">
        <f t="shared" si="35"/>
        <v>145</v>
      </c>
    </row>
    <row r="146" spans="1:9" ht="28.5" customHeight="1">
      <c r="A146" s="172"/>
      <c r="B146" s="171" t="s">
        <v>338</v>
      </c>
      <c r="C146" s="173">
        <v>450</v>
      </c>
      <c r="D146" s="136">
        <v>1</v>
      </c>
      <c r="E146" s="106">
        <v>1</v>
      </c>
      <c r="F146" s="104">
        <f t="shared" si="34"/>
        <v>450</v>
      </c>
      <c r="G146" s="104">
        <v>0</v>
      </c>
      <c r="H146" s="123"/>
      <c r="I146" s="104">
        <f t="shared" si="35"/>
        <v>450</v>
      </c>
    </row>
    <row r="147" spans="1:9" ht="28.5" customHeight="1">
      <c r="A147" s="122"/>
      <c r="B147" s="171" t="s">
        <v>339</v>
      </c>
      <c r="C147" s="173">
        <v>145</v>
      </c>
      <c r="D147" s="136">
        <v>1</v>
      </c>
      <c r="E147" s="106">
        <v>1</v>
      </c>
      <c r="F147" s="104">
        <f t="shared" si="34"/>
        <v>145</v>
      </c>
      <c r="G147" s="104">
        <v>0</v>
      </c>
      <c r="H147" s="123"/>
      <c r="I147" s="104">
        <f t="shared" si="35"/>
        <v>145</v>
      </c>
    </row>
    <row r="148" spans="1:9" ht="28.5" customHeight="1">
      <c r="A148" s="122"/>
      <c r="B148" s="171" t="s">
        <v>340</v>
      </c>
      <c r="C148" s="173">
        <v>220</v>
      </c>
      <c r="D148" s="136">
        <v>1</v>
      </c>
      <c r="E148" s="106">
        <v>1</v>
      </c>
      <c r="F148" s="104">
        <f t="shared" si="34"/>
        <v>220</v>
      </c>
      <c r="G148" s="104">
        <v>0</v>
      </c>
      <c r="H148" s="123"/>
      <c r="I148" s="104">
        <f t="shared" si="35"/>
        <v>220</v>
      </c>
    </row>
    <row r="149" spans="1:9" ht="28.5" customHeight="1">
      <c r="A149" s="122"/>
      <c r="B149" s="171" t="s">
        <v>341</v>
      </c>
      <c r="C149" s="173">
        <v>145</v>
      </c>
      <c r="D149" s="136">
        <v>1</v>
      </c>
      <c r="E149" s="106">
        <v>1</v>
      </c>
      <c r="F149" s="104">
        <f t="shared" si="34"/>
        <v>145</v>
      </c>
      <c r="G149" s="104">
        <v>0</v>
      </c>
      <c r="H149" s="123"/>
      <c r="I149" s="104">
        <f t="shared" si="35"/>
        <v>145</v>
      </c>
    </row>
    <row r="150" spans="1:9" ht="28.5" customHeight="1">
      <c r="A150" s="122"/>
      <c r="B150" s="171" t="s">
        <v>342</v>
      </c>
      <c r="C150" s="173">
        <v>145</v>
      </c>
      <c r="D150" s="136">
        <v>1</v>
      </c>
      <c r="E150" s="106">
        <v>1</v>
      </c>
      <c r="F150" s="104">
        <f t="shared" si="34"/>
        <v>145</v>
      </c>
      <c r="G150" s="104">
        <v>0</v>
      </c>
      <c r="H150" s="123"/>
      <c r="I150" s="104">
        <f t="shared" si="35"/>
        <v>145</v>
      </c>
    </row>
    <row r="151" spans="1:9" ht="28.5" customHeight="1">
      <c r="A151" s="122"/>
      <c r="B151" s="171" t="s">
        <v>343</v>
      </c>
      <c r="C151" s="173">
        <v>450</v>
      </c>
      <c r="D151" s="136">
        <v>1</v>
      </c>
      <c r="E151" s="106">
        <v>1</v>
      </c>
      <c r="F151" s="104">
        <f>C151*D151*E151</f>
        <v>450</v>
      </c>
      <c r="G151" s="104">
        <v>0</v>
      </c>
      <c r="H151" s="123"/>
      <c r="I151" s="104">
        <f>SUM(F151:H151)</f>
        <v>450</v>
      </c>
    </row>
    <row r="152" spans="1:9" ht="28.5" customHeight="1">
      <c r="A152" s="122"/>
      <c r="B152" s="171" t="s">
        <v>344</v>
      </c>
      <c r="C152" s="173">
        <v>145</v>
      </c>
      <c r="D152" s="136">
        <v>1</v>
      </c>
      <c r="E152" s="106">
        <v>1</v>
      </c>
      <c r="F152" s="104">
        <f t="shared" ref="F152:F168" si="36">C152*D152*E152</f>
        <v>145</v>
      </c>
      <c r="G152" s="104">
        <v>0</v>
      </c>
      <c r="H152" s="123"/>
      <c r="I152" s="104">
        <f t="shared" ref="I152:I168" si="37">SUM(F152:H152)</f>
        <v>145</v>
      </c>
    </row>
    <row r="153" spans="1:9" ht="28.5" customHeight="1">
      <c r="A153" s="122"/>
      <c r="B153" s="171" t="s">
        <v>345</v>
      </c>
      <c r="C153" s="173">
        <v>145</v>
      </c>
      <c r="D153" s="136">
        <v>1</v>
      </c>
      <c r="E153" s="106">
        <v>1</v>
      </c>
      <c r="F153" s="104">
        <f t="shared" si="36"/>
        <v>145</v>
      </c>
      <c r="G153" s="104">
        <v>0</v>
      </c>
      <c r="H153" s="123"/>
      <c r="I153" s="104">
        <f t="shared" si="37"/>
        <v>145</v>
      </c>
    </row>
    <row r="154" spans="1:9" ht="28.5" customHeight="1">
      <c r="A154" s="122"/>
      <c r="B154" s="171" t="s">
        <v>346</v>
      </c>
      <c r="C154" s="173">
        <v>145</v>
      </c>
      <c r="D154" s="136">
        <v>1</v>
      </c>
      <c r="E154" s="106">
        <v>1</v>
      </c>
      <c r="F154" s="104">
        <f t="shared" si="36"/>
        <v>145</v>
      </c>
      <c r="G154" s="104">
        <v>0</v>
      </c>
      <c r="H154" s="123"/>
      <c r="I154" s="104">
        <f t="shared" si="37"/>
        <v>145</v>
      </c>
    </row>
    <row r="155" spans="1:9" ht="28.5" customHeight="1">
      <c r="A155" s="122"/>
      <c r="B155" s="171" t="s">
        <v>347</v>
      </c>
      <c r="C155" s="173">
        <v>145</v>
      </c>
      <c r="D155" s="136">
        <v>1</v>
      </c>
      <c r="E155" s="106">
        <v>1</v>
      </c>
      <c r="F155" s="104">
        <f t="shared" si="36"/>
        <v>145</v>
      </c>
      <c r="G155" s="104">
        <v>0</v>
      </c>
      <c r="H155" s="123"/>
      <c r="I155" s="104">
        <f t="shared" si="37"/>
        <v>145</v>
      </c>
    </row>
    <row r="156" spans="1:9" ht="28.5" customHeight="1">
      <c r="A156" s="122"/>
      <c r="B156" s="171" t="s">
        <v>338</v>
      </c>
      <c r="C156" s="173">
        <v>450</v>
      </c>
      <c r="D156" s="136">
        <v>1</v>
      </c>
      <c r="E156" s="106">
        <v>1</v>
      </c>
      <c r="F156" s="104">
        <f t="shared" si="36"/>
        <v>450</v>
      </c>
      <c r="G156" s="104">
        <v>0</v>
      </c>
      <c r="H156" s="123"/>
      <c r="I156" s="104">
        <f t="shared" si="37"/>
        <v>450</v>
      </c>
    </row>
    <row r="157" spans="1:9" ht="28.5" customHeight="1">
      <c r="A157" s="122"/>
      <c r="B157" s="171" t="s">
        <v>339</v>
      </c>
      <c r="C157" s="173">
        <v>145</v>
      </c>
      <c r="D157" s="136">
        <v>1</v>
      </c>
      <c r="E157" s="106">
        <v>1</v>
      </c>
      <c r="F157" s="104">
        <f t="shared" si="36"/>
        <v>145</v>
      </c>
      <c r="G157" s="104">
        <v>0</v>
      </c>
      <c r="H157" s="123"/>
      <c r="I157" s="104">
        <f t="shared" si="37"/>
        <v>145</v>
      </c>
    </row>
    <row r="158" spans="1:9" ht="28.5" customHeight="1">
      <c r="A158" s="122"/>
      <c r="B158" s="171" t="s">
        <v>340</v>
      </c>
      <c r="C158" s="173">
        <v>220</v>
      </c>
      <c r="D158" s="136">
        <v>1</v>
      </c>
      <c r="E158" s="106">
        <v>1</v>
      </c>
      <c r="F158" s="104">
        <f t="shared" si="36"/>
        <v>220</v>
      </c>
      <c r="G158" s="104">
        <v>0</v>
      </c>
      <c r="H158" s="123"/>
      <c r="I158" s="104">
        <f t="shared" si="37"/>
        <v>220</v>
      </c>
    </row>
    <row r="159" spans="1:9" ht="28.5" customHeight="1">
      <c r="A159" s="122"/>
      <c r="B159" s="171" t="s">
        <v>348</v>
      </c>
      <c r="C159" s="173">
        <v>145</v>
      </c>
      <c r="D159" s="136">
        <v>1</v>
      </c>
      <c r="E159" s="106">
        <v>1</v>
      </c>
      <c r="F159" s="104">
        <f t="shared" si="36"/>
        <v>145</v>
      </c>
      <c r="G159" s="104">
        <v>0</v>
      </c>
      <c r="H159" s="123"/>
      <c r="I159" s="104">
        <f t="shared" si="37"/>
        <v>145</v>
      </c>
    </row>
    <row r="160" spans="1:9" ht="28.5" customHeight="1">
      <c r="A160" s="122"/>
      <c r="B160" s="171" t="s">
        <v>349</v>
      </c>
      <c r="C160" s="173">
        <v>145</v>
      </c>
      <c r="D160" s="136">
        <v>1</v>
      </c>
      <c r="E160" s="106">
        <v>1</v>
      </c>
      <c r="F160" s="104">
        <f t="shared" si="36"/>
        <v>145</v>
      </c>
      <c r="G160" s="104">
        <v>0</v>
      </c>
      <c r="H160" s="123"/>
      <c r="I160" s="104">
        <f t="shared" si="37"/>
        <v>145</v>
      </c>
    </row>
    <row r="161" spans="1:9" ht="28.5" customHeight="1">
      <c r="A161" s="122"/>
      <c r="B161" s="171" t="s">
        <v>350</v>
      </c>
      <c r="C161" s="173">
        <v>350</v>
      </c>
      <c r="D161" s="136">
        <v>1</v>
      </c>
      <c r="E161" s="106">
        <v>1</v>
      </c>
      <c r="F161" s="104">
        <f t="shared" si="36"/>
        <v>350</v>
      </c>
      <c r="G161" s="104">
        <v>0</v>
      </c>
      <c r="H161" s="123"/>
      <c r="I161" s="104">
        <f t="shared" si="37"/>
        <v>350</v>
      </c>
    </row>
    <row r="162" spans="1:9" ht="28.5" customHeight="1">
      <c r="A162" s="122"/>
      <c r="B162" s="193" t="s">
        <v>351</v>
      </c>
      <c r="C162" s="173">
        <v>145</v>
      </c>
      <c r="D162" s="136">
        <v>1</v>
      </c>
      <c r="E162" s="106">
        <v>1</v>
      </c>
      <c r="F162" s="104">
        <f t="shared" si="36"/>
        <v>145</v>
      </c>
      <c r="G162" s="104">
        <v>0</v>
      </c>
      <c r="H162" s="123"/>
      <c r="I162" s="104">
        <f t="shared" si="37"/>
        <v>145</v>
      </c>
    </row>
    <row r="163" spans="1:9" ht="28.5" customHeight="1">
      <c r="A163" s="192"/>
      <c r="B163" s="170" t="s">
        <v>408</v>
      </c>
      <c r="C163" s="173">
        <v>6</v>
      </c>
      <c r="D163" s="136">
        <v>105</v>
      </c>
      <c r="E163" s="106">
        <v>1</v>
      </c>
      <c r="F163" s="104">
        <f t="shared" si="36"/>
        <v>630</v>
      </c>
      <c r="G163" s="104">
        <v>0</v>
      </c>
      <c r="H163" s="123"/>
      <c r="I163" s="104">
        <f t="shared" si="37"/>
        <v>630</v>
      </c>
    </row>
    <row r="164" spans="1:9" ht="32.25" customHeight="1">
      <c r="A164" s="121"/>
      <c r="B164" s="175" t="s">
        <v>352</v>
      </c>
      <c r="C164" s="102">
        <v>790</v>
      </c>
      <c r="D164" s="136">
        <v>3</v>
      </c>
      <c r="E164" s="137">
        <v>1</v>
      </c>
      <c r="F164" s="69">
        <f t="shared" si="36"/>
        <v>2370</v>
      </c>
      <c r="G164" s="103"/>
      <c r="H164" s="103"/>
      <c r="I164" s="69">
        <f t="shared" si="37"/>
        <v>2370</v>
      </c>
    </row>
    <row r="165" spans="1:9" ht="29.25" customHeight="1">
      <c r="A165" s="121"/>
      <c r="B165" s="169" t="s">
        <v>353</v>
      </c>
      <c r="C165" s="102">
        <v>790</v>
      </c>
      <c r="D165" s="136">
        <v>3</v>
      </c>
      <c r="E165" s="137">
        <v>1</v>
      </c>
      <c r="F165" s="69">
        <f t="shared" si="36"/>
        <v>2370</v>
      </c>
      <c r="G165" s="103"/>
      <c r="H165" s="103"/>
      <c r="I165" s="69">
        <f t="shared" si="37"/>
        <v>2370</v>
      </c>
    </row>
    <row r="166" spans="1:9" ht="26.25" customHeight="1">
      <c r="A166" s="121"/>
      <c r="B166" s="169" t="s">
        <v>354</v>
      </c>
      <c r="C166" s="102">
        <v>790</v>
      </c>
      <c r="D166" s="136">
        <v>3</v>
      </c>
      <c r="E166" s="137">
        <v>2</v>
      </c>
      <c r="F166" s="69">
        <f t="shared" si="36"/>
        <v>4740</v>
      </c>
      <c r="G166" s="103"/>
      <c r="H166" s="103"/>
      <c r="I166" s="69">
        <f t="shared" si="37"/>
        <v>4740</v>
      </c>
    </row>
    <row r="167" spans="1:9" ht="13.5" customHeight="1">
      <c r="A167" s="121"/>
      <c r="B167" s="169" t="s">
        <v>355</v>
      </c>
      <c r="C167" s="102">
        <v>5</v>
      </c>
      <c r="D167" s="136">
        <v>105</v>
      </c>
      <c r="E167" s="137">
        <v>2</v>
      </c>
      <c r="F167" s="69">
        <f t="shared" si="36"/>
        <v>1050</v>
      </c>
      <c r="G167" s="103"/>
      <c r="H167" s="103"/>
      <c r="I167" s="69">
        <f t="shared" si="37"/>
        <v>1050</v>
      </c>
    </row>
    <row r="168" spans="1:9" ht="13.5" customHeight="1">
      <c r="A168" s="121"/>
      <c r="B168" s="105"/>
      <c r="C168" s="102"/>
      <c r="D168" s="136"/>
      <c r="E168" s="137"/>
      <c r="F168" s="69">
        <f t="shared" si="36"/>
        <v>0</v>
      </c>
      <c r="G168" s="103"/>
      <c r="H168" s="103"/>
      <c r="I168" s="69">
        <f t="shared" si="37"/>
        <v>0</v>
      </c>
    </row>
    <row r="169" spans="1:9" ht="13.5" customHeight="1">
      <c r="A169" s="2"/>
      <c r="B169" s="25" t="s">
        <v>70</v>
      </c>
      <c r="C169" s="53"/>
      <c r="D169" s="46"/>
      <c r="E169" s="46"/>
      <c r="F169" s="29">
        <f>SUM(F142:F168)</f>
        <v>15330</v>
      </c>
      <c r="G169" s="29">
        <f t="shared" ref="G169:I169" si="38">SUM(G142:G168)</f>
        <v>0</v>
      </c>
      <c r="H169" s="29">
        <f t="shared" si="38"/>
        <v>0</v>
      </c>
      <c r="I169" s="29">
        <f t="shared" si="38"/>
        <v>15330</v>
      </c>
    </row>
    <row r="170" spans="1:9" ht="13.5" customHeight="1">
      <c r="A170" s="43"/>
      <c r="B170" s="43"/>
      <c r="C170" s="53"/>
      <c r="D170" s="46"/>
      <c r="E170" s="46"/>
      <c r="F170" s="53"/>
      <c r="G170" s="53"/>
      <c r="H170" s="53"/>
      <c r="I170" s="53"/>
    </row>
    <row r="171" spans="1:9" ht="27.75" customHeight="1">
      <c r="A171" s="70"/>
      <c r="B171" s="97" t="s">
        <v>356</v>
      </c>
      <c r="C171" s="76"/>
      <c r="D171" s="72"/>
      <c r="E171" s="72"/>
      <c r="F171" s="72"/>
      <c r="G171" s="72"/>
      <c r="H171" s="72"/>
      <c r="I171" s="73"/>
    </row>
    <row r="172" spans="1:9" ht="28.5" customHeight="1">
      <c r="A172" s="122"/>
      <c r="B172" s="170" t="s">
        <v>409</v>
      </c>
      <c r="C172" s="173">
        <v>516</v>
      </c>
      <c r="D172" s="136">
        <v>1</v>
      </c>
      <c r="E172" s="106">
        <v>1</v>
      </c>
      <c r="F172" s="104">
        <f>C172*D172*E172</f>
        <v>516</v>
      </c>
      <c r="G172" s="104">
        <v>0</v>
      </c>
      <c r="H172" s="123">
        <f>67.04*D172</f>
        <v>67.040000000000006</v>
      </c>
      <c r="I172" s="104">
        <f>SUM(F172:H172)</f>
        <v>583.04</v>
      </c>
    </row>
    <row r="173" spans="1:9" ht="30" customHeight="1">
      <c r="A173" s="122"/>
      <c r="B173" s="171" t="s">
        <v>410</v>
      </c>
      <c r="C173" s="173">
        <v>2235</v>
      </c>
      <c r="D173" s="136">
        <v>1</v>
      </c>
      <c r="E173" s="106">
        <v>1</v>
      </c>
      <c r="F173" s="104">
        <f t="shared" ref="F173:F193" si="39">C173*D173*E173</f>
        <v>2235</v>
      </c>
      <c r="G173" s="104">
        <v>0</v>
      </c>
      <c r="H173" s="123">
        <f>222.33*D173</f>
        <v>222.33</v>
      </c>
      <c r="I173" s="104">
        <f>SUM(F173:H173)</f>
        <v>2457.33</v>
      </c>
    </row>
    <row r="174" spans="1:9" ht="26.25" customHeight="1">
      <c r="A174" s="122"/>
      <c r="B174" s="171" t="s">
        <v>183</v>
      </c>
      <c r="C174" s="173">
        <v>624</v>
      </c>
      <c r="D174" s="136">
        <v>1</v>
      </c>
      <c r="E174" s="106">
        <v>1</v>
      </c>
      <c r="F174" s="104">
        <f t="shared" si="39"/>
        <v>624</v>
      </c>
      <c r="G174" s="104">
        <v>0</v>
      </c>
      <c r="H174" s="123">
        <f>109.88*D174</f>
        <v>109.88</v>
      </c>
      <c r="I174" s="104">
        <f t="shared" ref="I174:I193" si="40">SUM(F174:H174)</f>
        <v>733.88</v>
      </c>
    </row>
    <row r="175" spans="1:9" ht="28.5" customHeight="1">
      <c r="A175" s="172"/>
      <c r="B175" s="171" t="s">
        <v>409</v>
      </c>
      <c r="C175" s="173">
        <v>516</v>
      </c>
      <c r="D175" s="136">
        <v>22</v>
      </c>
      <c r="E175" s="106">
        <v>1</v>
      </c>
      <c r="F175" s="104">
        <f t="shared" si="39"/>
        <v>11352</v>
      </c>
      <c r="G175" s="104">
        <v>0</v>
      </c>
      <c r="H175" s="123">
        <f>67.04*D175</f>
        <v>1474.88</v>
      </c>
      <c r="I175" s="104">
        <f t="shared" si="40"/>
        <v>12826.880000000001</v>
      </c>
    </row>
    <row r="176" spans="1:9" ht="28.5" customHeight="1">
      <c r="A176" s="122"/>
      <c r="B176" s="171" t="s">
        <v>411</v>
      </c>
      <c r="C176" s="173">
        <v>0</v>
      </c>
      <c r="D176" s="136">
        <v>2</v>
      </c>
      <c r="E176" s="106">
        <v>1</v>
      </c>
      <c r="F176" s="104">
        <f t="shared" si="39"/>
        <v>0</v>
      </c>
      <c r="G176" s="104">
        <v>0</v>
      </c>
      <c r="H176" s="123">
        <v>0</v>
      </c>
      <c r="I176" s="104">
        <f t="shared" si="40"/>
        <v>0</v>
      </c>
    </row>
    <row r="177" spans="1:9" ht="28.5" customHeight="1">
      <c r="A177" s="122"/>
      <c r="B177" s="171" t="s">
        <v>185</v>
      </c>
      <c r="C177" s="173">
        <v>661</v>
      </c>
      <c r="D177" s="136">
        <v>3</v>
      </c>
      <c r="E177" s="106">
        <v>1</v>
      </c>
      <c r="F177" s="104">
        <f t="shared" si="39"/>
        <v>1983</v>
      </c>
      <c r="G177" s="104">
        <v>0</v>
      </c>
      <c r="H177" s="123">
        <f>179.5*D177</f>
        <v>538.5</v>
      </c>
      <c r="I177" s="104">
        <f t="shared" si="40"/>
        <v>2521.5</v>
      </c>
    </row>
    <row r="178" spans="1:9" ht="28.5" customHeight="1">
      <c r="A178" s="122"/>
      <c r="B178" s="171" t="s">
        <v>186</v>
      </c>
      <c r="C178" s="173">
        <v>564</v>
      </c>
      <c r="D178" s="136">
        <v>1</v>
      </c>
      <c r="E178" s="106">
        <v>1</v>
      </c>
      <c r="F178" s="104">
        <f t="shared" si="39"/>
        <v>564</v>
      </c>
      <c r="G178" s="104">
        <v>0</v>
      </c>
      <c r="H178" s="123">
        <f>184.8*D178</f>
        <v>184.8</v>
      </c>
      <c r="I178" s="104">
        <f t="shared" si="40"/>
        <v>748.8</v>
      </c>
    </row>
    <row r="179" spans="1:9" ht="28.5" customHeight="1">
      <c r="A179" s="122"/>
      <c r="B179" s="171" t="s">
        <v>412</v>
      </c>
      <c r="C179" s="173">
        <v>653</v>
      </c>
      <c r="D179" s="136">
        <v>1</v>
      </c>
      <c r="E179" s="106">
        <v>1</v>
      </c>
      <c r="F179" s="104">
        <f t="shared" si="39"/>
        <v>653</v>
      </c>
      <c r="G179" s="104">
        <v>0</v>
      </c>
      <c r="H179" s="123">
        <f>113.66*D179</f>
        <v>113.66</v>
      </c>
      <c r="I179" s="104">
        <f t="shared" si="40"/>
        <v>766.66</v>
      </c>
    </row>
    <row r="180" spans="1:9" ht="28.5" customHeight="1">
      <c r="A180" s="122"/>
      <c r="B180" s="171" t="s">
        <v>182</v>
      </c>
      <c r="C180" s="173">
        <v>770</v>
      </c>
      <c r="D180" s="136">
        <v>27</v>
      </c>
      <c r="E180" s="106">
        <v>1</v>
      </c>
      <c r="F180" s="104">
        <f>C180*D180*E180</f>
        <v>20790</v>
      </c>
      <c r="G180" s="104">
        <v>0</v>
      </c>
      <c r="H180" s="123">
        <f>135.59*D180</f>
        <v>3660.9300000000003</v>
      </c>
      <c r="I180" s="104">
        <f>SUM(F180:H180)</f>
        <v>24450.93</v>
      </c>
    </row>
    <row r="181" spans="1:9" ht="28.5" customHeight="1">
      <c r="A181" s="122"/>
      <c r="B181" s="171" t="s">
        <v>413</v>
      </c>
      <c r="C181" s="173">
        <v>729</v>
      </c>
      <c r="D181" s="136">
        <v>1</v>
      </c>
      <c r="E181" s="106">
        <v>1</v>
      </c>
      <c r="F181" s="104">
        <f t="shared" si="39"/>
        <v>729</v>
      </c>
      <c r="G181" s="104">
        <v>0</v>
      </c>
      <c r="H181" s="123">
        <f>184*D181</f>
        <v>184</v>
      </c>
      <c r="I181" s="104">
        <f t="shared" si="40"/>
        <v>913</v>
      </c>
    </row>
    <row r="182" spans="1:9" ht="28.5" customHeight="1">
      <c r="A182" s="122"/>
      <c r="B182" s="171" t="s">
        <v>414</v>
      </c>
      <c r="C182" s="173">
        <v>518</v>
      </c>
      <c r="D182" s="136">
        <v>1</v>
      </c>
      <c r="E182" s="106">
        <v>1</v>
      </c>
      <c r="F182" s="104">
        <f t="shared" si="39"/>
        <v>518</v>
      </c>
      <c r="G182" s="104">
        <v>0</v>
      </c>
      <c r="H182" s="123">
        <f>94.74*D182</f>
        <v>94.74</v>
      </c>
      <c r="I182" s="104">
        <f t="shared" si="40"/>
        <v>612.74</v>
      </c>
    </row>
    <row r="183" spans="1:9" ht="28.5" customHeight="1">
      <c r="A183" s="122"/>
      <c r="B183" s="171" t="s">
        <v>415</v>
      </c>
      <c r="C183" s="173">
        <v>450</v>
      </c>
      <c r="D183" s="136">
        <v>1</v>
      </c>
      <c r="E183" s="106">
        <v>1</v>
      </c>
      <c r="F183" s="104">
        <f t="shared" si="39"/>
        <v>450</v>
      </c>
      <c r="G183" s="104">
        <v>0</v>
      </c>
      <c r="H183" s="123">
        <f>185.38*D183</f>
        <v>185.38</v>
      </c>
      <c r="I183" s="104">
        <f t="shared" si="40"/>
        <v>635.38</v>
      </c>
    </row>
    <row r="184" spans="1:9" ht="28.5" customHeight="1">
      <c r="A184" s="122"/>
      <c r="B184" s="171" t="s">
        <v>416</v>
      </c>
      <c r="C184" s="173">
        <v>226</v>
      </c>
      <c r="D184" s="136">
        <v>1</v>
      </c>
      <c r="E184" s="106">
        <v>1</v>
      </c>
      <c r="F184" s="104">
        <f t="shared" si="39"/>
        <v>226</v>
      </c>
      <c r="G184" s="104">
        <v>0</v>
      </c>
      <c r="H184" s="123">
        <f>178.1*D184</f>
        <v>178.1</v>
      </c>
      <c r="I184" s="104">
        <f t="shared" si="40"/>
        <v>404.1</v>
      </c>
    </row>
    <row r="185" spans="1:9" ht="28.5" customHeight="1">
      <c r="A185" s="122"/>
      <c r="B185" s="171" t="s">
        <v>409</v>
      </c>
      <c r="C185" s="173">
        <v>520</v>
      </c>
      <c r="D185" s="136">
        <v>22</v>
      </c>
      <c r="E185" s="106">
        <v>1</v>
      </c>
      <c r="F185" s="104">
        <f t="shared" si="39"/>
        <v>11440</v>
      </c>
      <c r="G185" s="104">
        <v>0</v>
      </c>
      <c r="H185" s="123">
        <f>67.04*D185</f>
        <v>1474.88</v>
      </c>
      <c r="I185" s="104">
        <f t="shared" si="40"/>
        <v>12914.880000000001</v>
      </c>
    </row>
    <row r="186" spans="1:9" ht="28.5" customHeight="1">
      <c r="A186" s="122"/>
      <c r="B186" s="171" t="s">
        <v>185</v>
      </c>
      <c r="C186" s="173">
        <v>661</v>
      </c>
      <c r="D186" s="136">
        <v>3</v>
      </c>
      <c r="E186" s="106">
        <v>1</v>
      </c>
      <c r="F186" s="104">
        <f t="shared" si="39"/>
        <v>1983</v>
      </c>
      <c r="G186" s="104">
        <v>0</v>
      </c>
      <c r="H186" s="123">
        <f>179.5*D186</f>
        <v>538.5</v>
      </c>
      <c r="I186" s="104">
        <f t="shared" si="40"/>
        <v>2521.5</v>
      </c>
    </row>
    <row r="187" spans="1:9" ht="28.5" customHeight="1">
      <c r="A187" s="122"/>
      <c r="B187" s="171" t="s">
        <v>417</v>
      </c>
      <c r="C187" s="173">
        <v>625</v>
      </c>
      <c r="D187" s="136">
        <v>1</v>
      </c>
      <c r="E187" s="106">
        <v>1</v>
      </c>
      <c r="F187" s="104">
        <f t="shared" si="39"/>
        <v>625</v>
      </c>
      <c r="G187" s="104">
        <v>0</v>
      </c>
      <c r="H187" s="123">
        <f>249.58*D187</f>
        <v>249.58</v>
      </c>
      <c r="I187" s="104">
        <f t="shared" si="40"/>
        <v>874.58</v>
      </c>
    </row>
    <row r="188" spans="1:9" ht="28.5" customHeight="1">
      <c r="A188" s="122"/>
      <c r="B188" s="171" t="s">
        <v>187</v>
      </c>
      <c r="C188" s="173">
        <v>653</v>
      </c>
      <c r="D188" s="136">
        <v>2</v>
      </c>
      <c r="E188" s="106">
        <v>1</v>
      </c>
      <c r="F188" s="104">
        <f t="shared" si="39"/>
        <v>1306</v>
      </c>
      <c r="G188" s="104">
        <v>0</v>
      </c>
      <c r="H188" s="123">
        <f>113.63*D188</f>
        <v>227.26</v>
      </c>
      <c r="I188" s="104">
        <f t="shared" si="40"/>
        <v>1533.26</v>
      </c>
    </row>
    <row r="189" spans="1:9" ht="28.5" customHeight="1">
      <c r="A189" s="122"/>
      <c r="B189" s="171" t="s">
        <v>182</v>
      </c>
      <c r="C189" s="173">
        <v>770</v>
      </c>
      <c r="D189" s="136">
        <v>13</v>
      </c>
      <c r="E189" s="106">
        <v>1</v>
      </c>
      <c r="F189" s="104">
        <f t="shared" si="39"/>
        <v>10010</v>
      </c>
      <c r="G189" s="104">
        <v>0</v>
      </c>
      <c r="H189" s="123">
        <f>135.59*D189</f>
        <v>1762.67</v>
      </c>
      <c r="I189" s="104">
        <f t="shared" si="40"/>
        <v>11772.67</v>
      </c>
    </row>
    <row r="190" spans="1:9" ht="28.5" customHeight="1">
      <c r="A190" s="122"/>
      <c r="B190" s="171" t="s">
        <v>368</v>
      </c>
      <c r="C190" s="173">
        <v>887</v>
      </c>
      <c r="D190" s="136">
        <v>1</v>
      </c>
      <c r="E190" s="106">
        <v>1</v>
      </c>
      <c r="F190" s="104">
        <f t="shared" si="39"/>
        <v>887</v>
      </c>
      <c r="G190" s="104">
        <v>0</v>
      </c>
      <c r="H190" s="123">
        <f>366.04*D190</f>
        <v>366.04</v>
      </c>
      <c r="I190" s="104">
        <f t="shared" si="40"/>
        <v>1253.04</v>
      </c>
    </row>
    <row r="191" spans="1:9" ht="13.5" customHeight="1">
      <c r="A191" s="122"/>
      <c r="B191" s="191" t="s">
        <v>195</v>
      </c>
      <c r="C191" s="87">
        <v>17</v>
      </c>
      <c r="D191" s="136">
        <v>103</v>
      </c>
      <c r="E191" s="106">
        <v>1</v>
      </c>
      <c r="F191" s="104">
        <f t="shared" si="39"/>
        <v>1751</v>
      </c>
      <c r="G191" s="104">
        <v>0</v>
      </c>
      <c r="H191" s="123">
        <f>2.72*D191</f>
        <v>280.16000000000003</v>
      </c>
      <c r="I191" s="104">
        <f t="shared" si="40"/>
        <v>2031.16</v>
      </c>
    </row>
    <row r="192" spans="1:9" ht="13.5" customHeight="1">
      <c r="A192" s="122"/>
      <c r="B192" s="105" t="s">
        <v>196</v>
      </c>
      <c r="C192" s="87">
        <v>11</v>
      </c>
      <c r="D192" s="136">
        <v>105</v>
      </c>
      <c r="E192" s="106">
        <v>1</v>
      </c>
      <c r="F192" s="104">
        <f t="shared" si="39"/>
        <v>1155</v>
      </c>
      <c r="G192" s="104">
        <v>0</v>
      </c>
      <c r="H192" s="123">
        <f>1.76*D192</f>
        <v>184.8</v>
      </c>
      <c r="I192" s="104">
        <f t="shared" si="40"/>
        <v>1339.8</v>
      </c>
    </row>
    <row r="193" spans="1:29" ht="13.5" customHeight="1">
      <c r="A193" s="122"/>
      <c r="B193" s="105"/>
      <c r="C193" s="87"/>
      <c r="D193" s="136"/>
      <c r="E193" s="106"/>
      <c r="F193" s="104">
        <f t="shared" si="39"/>
        <v>0</v>
      </c>
      <c r="G193" s="104"/>
      <c r="H193" s="123">
        <f>1357*D193</f>
        <v>0</v>
      </c>
      <c r="I193" s="104">
        <f t="shared" si="40"/>
        <v>0</v>
      </c>
    </row>
    <row r="194" spans="1:29" ht="13.5" customHeight="1">
      <c r="A194" s="118"/>
      <c r="B194" s="25" t="s">
        <v>70</v>
      </c>
      <c r="C194" s="83"/>
      <c r="D194" s="84"/>
      <c r="E194" s="84"/>
      <c r="F194" s="26">
        <f>SUM(F172:F193)</f>
        <v>69797</v>
      </c>
      <c r="G194" s="26">
        <f t="shared" ref="G194:I194" si="41">SUM(G172:G193)</f>
        <v>0</v>
      </c>
      <c r="H194" s="26">
        <f t="shared" si="41"/>
        <v>12098.130000000001</v>
      </c>
      <c r="I194" s="26">
        <f t="shared" si="41"/>
        <v>81895.13</v>
      </c>
    </row>
    <row r="195" spans="1:29" ht="13.5" customHeight="1">
      <c r="A195" s="43"/>
      <c r="B195" s="43"/>
      <c r="C195" s="53"/>
      <c r="D195" s="46"/>
      <c r="E195" s="46"/>
      <c r="F195" s="53"/>
      <c r="G195" s="53"/>
      <c r="H195" s="53"/>
      <c r="I195" s="53"/>
    </row>
    <row r="196" spans="1:29" ht="13.5" customHeight="1">
      <c r="A196" s="70"/>
      <c r="B196" s="86" t="s">
        <v>197</v>
      </c>
      <c r="C196" s="76"/>
      <c r="D196" s="72"/>
      <c r="E196" s="72"/>
      <c r="F196" s="72"/>
      <c r="G196" s="72"/>
      <c r="H196" s="72"/>
      <c r="I196" s="73"/>
    </row>
    <row r="197" spans="1:29" ht="12.75">
      <c r="A197" s="115"/>
      <c r="B197" s="124" t="s">
        <v>200</v>
      </c>
      <c r="C197" s="87">
        <v>150</v>
      </c>
      <c r="D197" s="117">
        <v>4</v>
      </c>
      <c r="E197" s="117">
        <v>5</v>
      </c>
      <c r="F197" s="111">
        <f>C197*D197*E197</f>
        <v>3000</v>
      </c>
      <c r="G197" s="111"/>
      <c r="H197" s="111"/>
      <c r="I197" s="112">
        <f>SUM(F197:H197)</f>
        <v>3000</v>
      </c>
    </row>
    <row r="198" spans="1:29" ht="12.75">
      <c r="A198" s="115"/>
      <c r="B198" s="124" t="s">
        <v>201</v>
      </c>
      <c r="C198" s="87">
        <v>510</v>
      </c>
      <c r="D198" s="117">
        <v>4</v>
      </c>
      <c r="E198" s="117">
        <v>5</v>
      </c>
      <c r="F198" s="111">
        <f t="shared" ref="F198:F202" si="42">C198*D198*E198</f>
        <v>10200</v>
      </c>
      <c r="G198" s="111"/>
      <c r="H198" s="111"/>
      <c r="I198" s="112">
        <f t="shared" ref="I198:I202" si="43">SUM(F198:H198)</f>
        <v>10200</v>
      </c>
    </row>
    <row r="199" spans="1:29" ht="12.75">
      <c r="A199" s="115"/>
      <c r="B199" s="124" t="s">
        <v>202</v>
      </c>
      <c r="C199" s="87">
        <v>350</v>
      </c>
      <c r="D199" s="117">
        <v>1</v>
      </c>
      <c r="E199" s="117">
        <v>4</v>
      </c>
      <c r="F199" s="111">
        <f t="shared" si="42"/>
        <v>1400</v>
      </c>
      <c r="G199" s="111"/>
      <c r="H199" s="111"/>
      <c r="I199" s="112">
        <f t="shared" si="43"/>
        <v>1400</v>
      </c>
    </row>
    <row r="200" spans="1:29" ht="12.75">
      <c r="A200" s="115"/>
      <c r="B200" s="124" t="s">
        <v>203</v>
      </c>
      <c r="C200" s="87">
        <v>130</v>
      </c>
      <c r="D200" s="117">
        <v>4</v>
      </c>
      <c r="E200" s="117">
        <v>2</v>
      </c>
      <c r="F200" s="111">
        <f t="shared" si="42"/>
        <v>1040</v>
      </c>
      <c r="G200" s="111"/>
      <c r="H200" s="111"/>
      <c r="I200" s="112">
        <f t="shared" si="43"/>
        <v>1040</v>
      </c>
    </row>
    <row r="201" spans="1:29" ht="12.75">
      <c r="A201" s="115"/>
      <c r="B201" s="124" t="s">
        <v>204</v>
      </c>
      <c r="C201" s="87">
        <v>140</v>
      </c>
      <c r="D201" s="117">
        <v>2</v>
      </c>
      <c r="E201" s="117">
        <v>2</v>
      </c>
      <c r="F201" s="111">
        <f t="shared" si="42"/>
        <v>560</v>
      </c>
      <c r="G201" s="111"/>
      <c r="H201" s="111"/>
      <c r="I201" s="112">
        <f t="shared" si="43"/>
        <v>560</v>
      </c>
    </row>
    <row r="202" spans="1:29" ht="12.75">
      <c r="A202" s="115"/>
      <c r="B202" s="124" t="s">
        <v>205</v>
      </c>
      <c r="C202" s="87">
        <v>200</v>
      </c>
      <c r="D202" s="117">
        <v>2</v>
      </c>
      <c r="E202" s="117">
        <v>2</v>
      </c>
      <c r="F202" s="111">
        <f t="shared" si="42"/>
        <v>800</v>
      </c>
      <c r="G202" s="111"/>
      <c r="H202" s="111"/>
      <c r="I202" s="112">
        <f t="shared" si="43"/>
        <v>800</v>
      </c>
    </row>
    <row r="203" spans="1:29" s="194" customFormat="1" ht="24">
      <c r="A203" s="231"/>
      <c r="B203" s="306" t="s">
        <v>198</v>
      </c>
      <c r="C203" s="279">
        <v>1950</v>
      </c>
      <c r="D203" s="285">
        <v>2</v>
      </c>
      <c r="E203" s="285">
        <v>1</v>
      </c>
      <c r="F203" s="235">
        <f>C203*D203*E203</f>
        <v>3900</v>
      </c>
      <c r="G203" s="235"/>
      <c r="H203" s="235"/>
      <c r="I203" s="236">
        <f>SUM(F203:H203)</f>
        <v>3900</v>
      </c>
      <c r="J203" s="307"/>
      <c r="K203" s="307"/>
      <c r="L203" s="307"/>
      <c r="M203" s="307"/>
      <c r="N203" s="307"/>
      <c r="O203" s="307"/>
      <c r="P203" s="307"/>
      <c r="Q203" s="307"/>
      <c r="R203" s="307"/>
      <c r="S203" s="307"/>
      <c r="T203" s="307"/>
      <c r="U203" s="307"/>
      <c r="V203" s="307"/>
      <c r="W203" s="307"/>
      <c r="X203" s="307"/>
      <c r="Y203" s="307"/>
      <c r="Z203" s="307"/>
      <c r="AA203" s="307"/>
      <c r="AB203" s="307"/>
      <c r="AC203" s="307"/>
    </row>
    <row r="204" spans="1:29" s="194" customFormat="1" ht="24">
      <c r="A204" s="231"/>
      <c r="B204" s="306" t="s">
        <v>199</v>
      </c>
      <c r="C204" s="279">
        <v>1500</v>
      </c>
      <c r="D204" s="285">
        <v>2</v>
      </c>
      <c r="E204" s="285">
        <v>1</v>
      </c>
      <c r="F204" s="235">
        <f>C204*D204*E204</f>
        <v>3000</v>
      </c>
      <c r="G204" s="235"/>
      <c r="H204" s="235"/>
      <c r="I204" s="236">
        <f>SUM(F204:H204)</f>
        <v>3000</v>
      </c>
      <c r="J204" s="307"/>
      <c r="K204" s="307"/>
      <c r="L204" s="307"/>
      <c r="M204" s="307"/>
      <c r="N204" s="307"/>
      <c r="O204" s="307"/>
      <c r="P204" s="307"/>
      <c r="Q204" s="307"/>
      <c r="R204" s="307"/>
      <c r="S204" s="307"/>
      <c r="T204" s="307"/>
      <c r="U204" s="307"/>
      <c r="V204" s="307"/>
      <c r="W204" s="307"/>
      <c r="X204" s="307"/>
      <c r="Y204" s="307"/>
      <c r="Z204" s="307"/>
      <c r="AA204" s="307"/>
      <c r="AB204" s="307"/>
      <c r="AC204" s="307"/>
    </row>
    <row r="205" spans="1:29" ht="13.5" customHeight="1">
      <c r="A205" s="115"/>
      <c r="B205" s="124"/>
      <c r="C205" s="87">
        <v>1950</v>
      </c>
      <c r="D205" s="117">
        <v>0</v>
      </c>
      <c r="E205" s="117">
        <v>0</v>
      </c>
      <c r="F205" s="111">
        <f t="shared" ref="F205" si="44">C205*D205*E205</f>
        <v>0</v>
      </c>
      <c r="G205" s="111"/>
      <c r="H205" s="111"/>
      <c r="I205" s="112">
        <f t="shared" ref="I205" si="45">SUM(F205:H205)</f>
        <v>0</v>
      </c>
    </row>
    <row r="206" spans="1:29" ht="13.5" customHeight="1">
      <c r="A206" s="118"/>
      <c r="B206" s="25" t="s">
        <v>70</v>
      </c>
      <c r="C206" s="83"/>
      <c r="D206" s="84"/>
      <c r="E206" s="84"/>
      <c r="F206" s="26">
        <f>SUM(F197:F205)</f>
        <v>23900</v>
      </c>
      <c r="G206" s="26">
        <f t="shared" ref="G206:I206" si="46">SUM(G197:G205)</f>
        <v>0</v>
      </c>
      <c r="H206" s="26">
        <f t="shared" si="46"/>
        <v>0</v>
      </c>
      <c r="I206" s="26">
        <f t="shared" si="46"/>
        <v>23900</v>
      </c>
    </row>
    <row r="207" spans="1:29" ht="13.5" customHeight="1">
      <c r="A207" s="43"/>
      <c r="B207" s="43"/>
      <c r="C207" s="53"/>
      <c r="D207" s="46"/>
      <c r="E207" s="46"/>
      <c r="F207" s="53"/>
      <c r="G207" s="53"/>
      <c r="H207" s="53"/>
      <c r="I207" s="53"/>
    </row>
    <row r="208" spans="1:29" ht="13.5" customHeight="1">
      <c r="A208" s="22"/>
      <c r="B208" s="138" t="s">
        <v>206</v>
      </c>
      <c r="C208" s="28"/>
      <c r="D208" s="21"/>
      <c r="E208" s="21"/>
      <c r="F208" s="21"/>
      <c r="G208" s="21"/>
      <c r="H208" s="21"/>
      <c r="I208" s="21"/>
    </row>
    <row r="209" spans="1:9" ht="20.100000000000001" customHeight="1">
      <c r="A209" s="109"/>
      <c r="B209" s="65" t="s">
        <v>207</v>
      </c>
      <c r="C209" s="24">
        <f>(F29+F43+F51+F103+F111+F115+F119+F139+F169)*6%</f>
        <v>17486.34</v>
      </c>
      <c r="D209" s="23">
        <v>1</v>
      </c>
      <c r="E209" s="23">
        <v>1</v>
      </c>
      <c r="F209" s="24">
        <f>D209*E209*C209</f>
        <v>17486.34</v>
      </c>
      <c r="G209" s="33">
        <f>F209*(0/100)</f>
        <v>0</v>
      </c>
      <c r="H209" s="33"/>
      <c r="I209" s="24">
        <f>SUM(F209:H209)</f>
        <v>17486.34</v>
      </c>
    </row>
    <row r="210" spans="1:9" ht="13.5" customHeight="1">
      <c r="B210" s="27" t="s">
        <v>70</v>
      </c>
      <c r="C210" s="53"/>
      <c r="D210" s="46"/>
      <c r="E210" s="46"/>
      <c r="F210" s="29">
        <f>SUM(F209)</f>
        <v>17486.34</v>
      </c>
      <c r="G210" s="29">
        <f t="shared" ref="G210:I210" si="47">SUM(G209)</f>
        <v>0</v>
      </c>
      <c r="H210" s="29">
        <f t="shared" si="47"/>
        <v>0</v>
      </c>
      <c r="I210" s="29">
        <f t="shared" si="47"/>
        <v>17486.34</v>
      </c>
    </row>
    <row r="211" spans="1:9" ht="12.75" customHeight="1">
      <c r="A211" s="43"/>
      <c r="B211" s="43"/>
      <c r="C211" s="53"/>
      <c r="D211" s="46"/>
      <c r="E211" s="46"/>
      <c r="F211" s="53"/>
      <c r="G211" s="53"/>
      <c r="H211" s="53"/>
      <c r="I211" s="53"/>
    </row>
    <row r="212" spans="1:9" ht="12.75" customHeight="1">
      <c r="A212" s="43"/>
      <c r="B212" s="43"/>
      <c r="C212" s="43"/>
      <c r="D212" s="46"/>
      <c r="E212" s="46"/>
      <c r="F212" s="34" t="s">
        <v>208</v>
      </c>
      <c r="G212" s="34" t="s">
        <v>209</v>
      </c>
      <c r="H212" s="34" t="s">
        <v>210</v>
      </c>
      <c r="I212" s="34"/>
    </row>
    <row r="213" spans="1:9" ht="12.75" customHeight="1">
      <c r="A213" s="43"/>
      <c r="B213" s="43"/>
      <c r="C213" s="53"/>
      <c r="D213" s="46"/>
      <c r="E213" s="46"/>
      <c r="F213" s="35">
        <f>SUM(F29,F43,F51,F103,F111,F115,F119,F139,F169,F194,F206,F210)</f>
        <v>402622.34</v>
      </c>
      <c r="G213" s="35">
        <f>SUM(G29,G43,G51,G103,G111,G115,G119,G139,G169,G194,G206,G210)</f>
        <v>13626</v>
      </c>
      <c r="H213" s="35">
        <f>SUM(H29,H43,H51,H103,H111,H115,H119,H139,H169,H194,H206,H210)</f>
        <v>12098.130000000001</v>
      </c>
      <c r="I213" s="35">
        <f>SUM(I29,I43,I51,I103,I111,I115,I119,I139,I169,I194,I206,I210)</f>
        <v>428346.47000000003</v>
      </c>
    </row>
    <row r="214" spans="1:9" ht="13.5" customHeight="1">
      <c r="A214" s="43"/>
      <c r="B214" s="43"/>
      <c r="C214" s="53"/>
      <c r="D214" s="46"/>
      <c r="E214" s="46"/>
      <c r="F214" s="53"/>
      <c r="G214" s="53"/>
      <c r="H214" s="53"/>
      <c r="I214" s="53"/>
    </row>
    <row r="215" spans="1:9" ht="18.75" customHeight="1">
      <c r="A215" s="43"/>
      <c r="B215" s="139" t="s">
        <v>211</v>
      </c>
      <c r="C215" s="36"/>
      <c r="D215" s="37"/>
      <c r="E215" s="38"/>
      <c r="F215" s="39">
        <f>SUM(F29,F43,F51,F103,G111,F115,F119,F139,F169,F194,F206,F210)</f>
        <v>402622.34</v>
      </c>
      <c r="G215" s="53"/>
      <c r="H215" s="53"/>
      <c r="I215" s="53"/>
    </row>
    <row r="216" spans="1:9" ht="18.75" customHeight="1">
      <c r="A216" s="43"/>
      <c r="B216" s="139" t="s">
        <v>212</v>
      </c>
      <c r="C216" s="36"/>
      <c r="D216" s="37"/>
      <c r="E216" s="38"/>
      <c r="F216" s="39">
        <f>SUM(G29,G43,G51,G103,G111,G115,G119,G139,G169,G194,G206,G210)+SUM(H29,H43,H51,H103,H111,H115,H119,H139,H169,H194,H206,H210)</f>
        <v>25724.13</v>
      </c>
      <c r="G216" s="53"/>
      <c r="H216" s="53"/>
      <c r="I216" s="53"/>
    </row>
    <row r="217" spans="1:9" ht="42">
      <c r="A217" s="43"/>
      <c r="B217" s="139" t="s">
        <v>213</v>
      </c>
      <c r="C217" s="36"/>
      <c r="D217" s="37"/>
      <c r="E217" s="38"/>
      <c r="F217" s="39">
        <f>F215+F216</f>
        <v>428346.47000000003</v>
      </c>
      <c r="G217" s="53"/>
      <c r="H217" s="53"/>
      <c r="I217" s="53"/>
    </row>
    <row r="220" spans="1:9" ht="15" customHeight="1">
      <c r="F220" s="140"/>
    </row>
    <row r="221" spans="1:9" ht="12.75" customHeight="1">
      <c r="B221" s="356"/>
      <c r="C221" s="357"/>
      <c r="D221" s="357"/>
      <c r="E221" s="357"/>
      <c r="F221" s="357"/>
      <c r="G221" s="357"/>
      <c r="H221" s="357"/>
      <c r="I221" s="357"/>
    </row>
    <row r="222" spans="1:9" ht="12.75" customHeight="1">
      <c r="B222" s="59" t="s">
        <v>370</v>
      </c>
      <c r="C222" s="53"/>
      <c r="D222" s="46"/>
      <c r="E222" s="46"/>
      <c r="F222" s="53"/>
      <c r="G222" s="53"/>
      <c r="H222" s="53"/>
      <c r="I222" s="53"/>
    </row>
    <row r="223" spans="1:9" ht="12.75" customHeight="1">
      <c r="B223" s="59" t="s">
        <v>371</v>
      </c>
      <c r="C223" s="53"/>
      <c r="D223" s="46"/>
      <c r="E223" s="46"/>
      <c r="F223" s="53"/>
      <c r="G223" s="53"/>
      <c r="H223" s="53"/>
      <c r="I223" s="53"/>
    </row>
    <row r="224" spans="1:9" ht="12.75" customHeight="1">
      <c r="B224" s="59" t="s">
        <v>216</v>
      </c>
      <c r="C224" s="53"/>
      <c r="D224" s="46"/>
      <c r="E224" s="46"/>
      <c r="F224" s="53"/>
      <c r="G224" s="53"/>
      <c r="H224" s="53"/>
      <c r="I224" s="53"/>
    </row>
  </sheetData>
  <mergeCells count="4">
    <mergeCell ref="A13:A14"/>
    <mergeCell ref="B13:B14"/>
    <mergeCell ref="I13:I14"/>
    <mergeCell ref="B221:I221"/>
  </mergeCells>
  <pageMargins left="0.7" right="0.7" top="0.75" bottom="0.75" header="0" footer="0"/>
  <pageSetup scale="73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290E-6464-462C-A955-AD5779E4FD95}">
  <sheetPr>
    <tabColor theme="7" tint="0.39997558519241921"/>
  </sheetPr>
  <dimension ref="A1:I77"/>
  <sheetViews>
    <sheetView showGridLines="0" topLeftCell="A57" workbookViewId="0">
      <selection activeCell="A68" sqref="A68:XFD68"/>
    </sheetView>
  </sheetViews>
  <sheetFormatPr defaultRowHeight="12.75"/>
  <cols>
    <col min="1" max="1" width="22.42578125" customWidth="1"/>
    <col min="2" max="2" width="18.85546875" customWidth="1"/>
    <col min="3" max="3" width="12" customWidth="1"/>
    <col min="4" max="4" width="17.140625" customWidth="1"/>
    <col min="5" max="5" width="18" customWidth="1"/>
    <col min="6" max="6" width="17.85546875" customWidth="1"/>
    <col min="7" max="8" width="11" customWidth="1"/>
    <col min="9" max="9" width="22.7109375" customWidth="1"/>
  </cols>
  <sheetData>
    <row r="1" spans="1:9" ht="94.5">
      <c r="A1" s="143" t="s">
        <v>231</v>
      </c>
      <c r="B1" s="144" t="s">
        <v>232</v>
      </c>
      <c r="C1" s="144" t="s">
        <v>233</v>
      </c>
      <c r="D1" s="144" t="s">
        <v>234</v>
      </c>
      <c r="E1" s="144" t="s">
        <v>235</v>
      </c>
      <c r="F1" s="144" t="s">
        <v>236</v>
      </c>
      <c r="G1" s="144" t="s">
        <v>237</v>
      </c>
      <c r="H1" s="144" t="s">
        <v>238</v>
      </c>
      <c r="I1" s="144" t="s">
        <v>239</v>
      </c>
    </row>
    <row r="2" spans="1:9" ht="17.25">
      <c r="A2" s="381" t="s">
        <v>240</v>
      </c>
      <c r="B2" s="148" t="s">
        <v>420</v>
      </c>
      <c r="C2" s="148">
        <v>757</v>
      </c>
      <c r="D2" s="155">
        <v>46074</v>
      </c>
      <c r="E2" s="148" t="s">
        <v>242</v>
      </c>
      <c r="F2" s="148" t="s">
        <v>19</v>
      </c>
      <c r="G2" s="149">
        <v>0.3611111111111111</v>
      </c>
      <c r="H2" s="149">
        <v>0.53472222222222221</v>
      </c>
      <c r="I2" s="150"/>
    </row>
    <row r="3" spans="1:9" ht="15">
      <c r="A3" s="381"/>
      <c r="B3" s="148" t="s">
        <v>420</v>
      </c>
      <c r="C3" s="148">
        <v>8105</v>
      </c>
      <c r="D3" s="155">
        <v>46079</v>
      </c>
      <c r="E3" s="148" t="s">
        <v>19</v>
      </c>
      <c r="F3" s="148" t="s">
        <v>244</v>
      </c>
      <c r="G3" s="149">
        <v>0.77083333333333337</v>
      </c>
      <c r="H3" s="149">
        <v>0.9375</v>
      </c>
      <c r="I3" s="151"/>
    </row>
    <row r="4" spans="1:9">
      <c r="A4" s="145" t="s">
        <v>246</v>
      </c>
      <c r="B4" s="152"/>
      <c r="C4" s="152"/>
      <c r="D4" s="152"/>
      <c r="E4" s="152"/>
      <c r="F4" s="152"/>
      <c r="G4" s="152"/>
      <c r="H4" s="152"/>
      <c r="I4" s="153"/>
    </row>
    <row r="5" spans="1:9" ht="17.25">
      <c r="A5" s="381" t="s">
        <v>247</v>
      </c>
      <c r="B5" s="148" t="s">
        <v>420</v>
      </c>
      <c r="C5" s="148">
        <v>621</v>
      </c>
      <c r="D5" s="155">
        <v>46073</v>
      </c>
      <c r="E5" s="148" t="s">
        <v>247</v>
      </c>
      <c r="F5" s="148" t="s">
        <v>19</v>
      </c>
      <c r="G5" s="149">
        <v>0.82638888888888884</v>
      </c>
      <c r="H5" s="149" t="s">
        <v>421</v>
      </c>
      <c r="I5" s="150"/>
    </row>
    <row r="6" spans="1:9" ht="17.25">
      <c r="A6" s="381"/>
      <c r="B6" s="148" t="s">
        <v>420</v>
      </c>
      <c r="C6" s="148">
        <v>622</v>
      </c>
      <c r="D6" s="155">
        <v>46080</v>
      </c>
      <c r="E6" s="148" t="s">
        <v>19</v>
      </c>
      <c r="F6" s="148" t="s">
        <v>247</v>
      </c>
      <c r="G6" s="149">
        <v>0.39930555555555558</v>
      </c>
      <c r="H6" s="149">
        <v>0.63541666666666663</v>
      </c>
      <c r="I6" s="154"/>
    </row>
    <row r="7" spans="1:9">
      <c r="A7" s="145" t="s">
        <v>246</v>
      </c>
      <c r="B7" s="152"/>
      <c r="C7" s="152"/>
      <c r="D7" s="152"/>
      <c r="E7" s="152"/>
      <c r="F7" s="152"/>
      <c r="G7" s="152"/>
      <c r="H7" s="152"/>
      <c r="I7" s="153"/>
    </row>
    <row r="8" spans="1:9" ht="17.25" customHeight="1">
      <c r="A8" s="383" t="s">
        <v>249</v>
      </c>
      <c r="B8" s="148" t="s">
        <v>250</v>
      </c>
      <c r="C8" s="148">
        <v>3837</v>
      </c>
      <c r="D8" s="155">
        <v>46075</v>
      </c>
      <c r="E8" s="148" t="s">
        <v>251</v>
      </c>
      <c r="F8" s="148" t="s">
        <v>244</v>
      </c>
      <c r="G8" s="149">
        <v>0.19444444444444445</v>
      </c>
      <c r="H8" s="149">
        <v>0.24652777777777779</v>
      </c>
      <c r="I8" s="150"/>
    </row>
    <row r="9" spans="1:9" ht="17.25">
      <c r="A9" s="383"/>
      <c r="B9" s="148" t="s">
        <v>250</v>
      </c>
      <c r="C9" s="148">
        <v>715</v>
      </c>
      <c r="D9" s="155">
        <v>46075</v>
      </c>
      <c r="E9" s="148" t="s">
        <v>242</v>
      </c>
      <c r="F9" s="148" t="s">
        <v>19</v>
      </c>
      <c r="G9" s="149">
        <v>0.2986111111111111</v>
      </c>
      <c r="H9" s="149">
        <v>0.46875</v>
      </c>
      <c r="I9" s="150"/>
    </row>
    <row r="10" spans="1:9" ht="17.25">
      <c r="A10" s="383"/>
      <c r="B10" s="148" t="s">
        <v>250</v>
      </c>
      <c r="C10" s="148">
        <v>8155</v>
      </c>
      <c r="D10" s="155">
        <v>46079</v>
      </c>
      <c r="E10" s="148" t="s">
        <v>19</v>
      </c>
      <c r="F10" s="148" t="s">
        <v>242</v>
      </c>
      <c r="G10" s="149">
        <v>0.65972222222222221</v>
      </c>
      <c r="H10" s="149">
        <v>0.82638888888888884</v>
      </c>
      <c r="I10" s="150"/>
    </row>
    <row r="11" spans="1:9" ht="17.25">
      <c r="A11" s="383"/>
      <c r="B11" s="148" t="s">
        <v>250</v>
      </c>
      <c r="C11" s="148">
        <v>3836</v>
      </c>
      <c r="D11" s="155">
        <v>46080</v>
      </c>
      <c r="E11" s="148" t="s">
        <v>242</v>
      </c>
      <c r="F11" s="148" t="s">
        <v>251</v>
      </c>
      <c r="G11" s="149">
        <v>0.92361111111111116</v>
      </c>
      <c r="H11" s="149">
        <v>0.97222222222222221</v>
      </c>
      <c r="I11" s="154"/>
    </row>
    <row r="12" spans="1:9">
      <c r="A12" s="145" t="s">
        <v>246</v>
      </c>
      <c r="B12" s="152"/>
      <c r="C12" s="152"/>
      <c r="D12" s="152"/>
      <c r="E12" s="152"/>
      <c r="F12" s="152"/>
      <c r="G12" s="152"/>
      <c r="H12" s="152"/>
      <c r="I12" s="153"/>
    </row>
    <row r="13" spans="1:9" ht="17.25">
      <c r="A13" s="380" t="s">
        <v>240</v>
      </c>
      <c r="B13" s="148" t="s">
        <v>420</v>
      </c>
      <c r="C13" s="148">
        <v>757</v>
      </c>
      <c r="D13" s="155">
        <v>46074</v>
      </c>
      <c r="E13" s="148" t="s">
        <v>242</v>
      </c>
      <c r="F13" s="148" t="s">
        <v>19</v>
      </c>
      <c r="G13" s="149">
        <v>0.3611111111111111</v>
      </c>
      <c r="H13" s="149">
        <v>0.53472222222222221</v>
      </c>
      <c r="I13" s="150"/>
    </row>
    <row r="14" spans="1:9" ht="17.25">
      <c r="A14" s="380"/>
      <c r="B14" s="148" t="s">
        <v>420</v>
      </c>
      <c r="C14" s="148">
        <v>8105</v>
      </c>
      <c r="D14" s="155">
        <v>46079</v>
      </c>
      <c r="E14" s="148" t="s">
        <v>19</v>
      </c>
      <c r="F14" s="148" t="s">
        <v>244</v>
      </c>
      <c r="G14" s="149">
        <v>0.77083333333333337</v>
      </c>
      <c r="H14" s="149">
        <v>0.9375</v>
      </c>
      <c r="I14" s="150"/>
    </row>
    <row r="15" spans="1:9">
      <c r="A15" s="145" t="s">
        <v>246</v>
      </c>
      <c r="B15" s="152"/>
      <c r="C15" s="152"/>
      <c r="D15" s="152"/>
      <c r="E15" s="152"/>
      <c r="F15" s="152"/>
      <c r="G15" s="152"/>
      <c r="H15" s="152"/>
      <c r="I15" s="153"/>
    </row>
    <row r="16" spans="1:9" ht="17.25">
      <c r="A16" s="381" t="s">
        <v>243</v>
      </c>
      <c r="B16" s="148" t="s">
        <v>241</v>
      </c>
      <c r="C16" s="148">
        <v>115</v>
      </c>
      <c r="D16" s="155">
        <v>46075</v>
      </c>
      <c r="E16" s="148" t="s">
        <v>243</v>
      </c>
      <c r="F16" s="148" t="s">
        <v>19</v>
      </c>
      <c r="G16" s="149">
        <v>0.2986111111111111</v>
      </c>
      <c r="H16" s="149">
        <v>0.63194444444444442</v>
      </c>
      <c r="I16" s="150"/>
    </row>
    <row r="17" spans="1:9" ht="17.25">
      <c r="A17" s="381"/>
      <c r="B17" s="148" t="s">
        <v>241</v>
      </c>
      <c r="C17" s="148">
        <v>116</v>
      </c>
      <c r="D17" s="155">
        <v>46079</v>
      </c>
      <c r="E17" s="148" t="s">
        <v>19</v>
      </c>
      <c r="F17" s="148" t="s">
        <v>243</v>
      </c>
      <c r="G17" s="149">
        <v>0.67708333333333337</v>
      </c>
      <c r="H17" s="149">
        <v>0.84722222222222221</v>
      </c>
      <c r="I17" s="154"/>
    </row>
    <row r="18" spans="1:9">
      <c r="A18" s="145" t="s">
        <v>246</v>
      </c>
      <c r="B18" s="146" t="s">
        <v>246</v>
      </c>
      <c r="C18" s="146" t="s">
        <v>246</v>
      </c>
      <c r="D18" s="146" t="s">
        <v>246</v>
      </c>
      <c r="E18" s="146" t="s">
        <v>246</v>
      </c>
      <c r="F18" s="146" t="s">
        <v>246</v>
      </c>
      <c r="G18" s="146" t="s">
        <v>246</v>
      </c>
      <c r="H18" s="146" t="s">
        <v>246</v>
      </c>
      <c r="I18" s="147" t="s">
        <v>246</v>
      </c>
    </row>
    <row r="19" spans="1:9" ht="17.25">
      <c r="A19" s="381" t="s">
        <v>257</v>
      </c>
      <c r="B19" s="148" t="s">
        <v>241</v>
      </c>
      <c r="C19" s="148">
        <v>9378</v>
      </c>
      <c r="D19" s="155">
        <v>46075</v>
      </c>
      <c r="E19" s="148" t="s">
        <v>257</v>
      </c>
      <c r="F19" s="148" t="s">
        <v>243</v>
      </c>
      <c r="G19" s="149">
        <v>7.9861111111111105E-2</v>
      </c>
      <c r="H19" s="149">
        <v>0.12152777777777778</v>
      </c>
      <c r="I19" s="150"/>
    </row>
    <row r="20" spans="1:9" ht="17.25">
      <c r="A20" s="381"/>
      <c r="B20" s="148" t="s">
        <v>241</v>
      </c>
      <c r="C20" s="148">
        <v>115</v>
      </c>
      <c r="D20" s="155">
        <v>46075</v>
      </c>
      <c r="E20" s="148" t="s">
        <v>243</v>
      </c>
      <c r="F20" s="148" t="s">
        <v>19</v>
      </c>
      <c r="G20" s="149">
        <v>0.2986111111111111</v>
      </c>
      <c r="H20" s="149">
        <v>0.63194444444444442</v>
      </c>
      <c r="I20" s="150"/>
    </row>
    <row r="21" spans="1:9" ht="17.25">
      <c r="A21" s="381"/>
      <c r="B21" s="148" t="s">
        <v>241</v>
      </c>
      <c r="C21" s="148">
        <v>116</v>
      </c>
      <c r="D21" s="155">
        <v>46079</v>
      </c>
      <c r="E21" s="148" t="s">
        <v>19</v>
      </c>
      <c r="F21" s="148" t="s">
        <v>243</v>
      </c>
      <c r="G21" s="149">
        <v>0.67708333333333337</v>
      </c>
      <c r="H21" s="149">
        <v>0.84722222222222221</v>
      </c>
      <c r="I21" s="150"/>
    </row>
    <row r="22" spans="1:9" ht="17.25">
      <c r="A22" s="381"/>
      <c r="B22" s="148" t="s">
        <v>241</v>
      </c>
      <c r="C22" s="148">
        <v>9342</v>
      </c>
      <c r="D22" s="155">
        <v>46079</v>
      </c>
      <c r="E22" s="148" t="s">
        <v>243</v>
      </c>
      <c r="F22" s="148" t="s">
        <v>257</v>
      </c>
      <c r="G22" s="149">
        <v>0.94097222222222221</v>
      </c>
      <c r="H22" s="149">
        <v>0.98611111111111116</v>
      </c>
      <c r="I22" s="154"/>
    </row>
    <row r="23" spans="1:9">
      <c r="A23" s="145" t="s">
        <v>246</v>
      </c>
      <c r="B23" s="146" t="s">
        <v>246</v>
      </c>
      <c r="C23" s="146" t="s">
        <v>246</v>
      </c>
      <c r="D23" s="146" t="s">
        <v>246</v>
      </c>
      <c r="E23" s="146" t="s">
        <v>246</v>
      </c>
      <c r="F23" s="146" t="s">
        <v>246</v>
      </c>
      <c r="G23" s="146" t="s">
        <v>246</v>
      </c>
      <c r="H23" s="146" t="s">
        <v>246</v>
      </c>
      <c r="I23" s="147" t="s">
        <v>246</v>
      </c>
    </row>
    <row r="24" spans="1:9" ht="17.25">
      <c r="A24" s="381" t="s">
        <v>258</v>
      </c>
      <c r="B24" s="148" t="s">
        <v>241</v>
      </c>
      <c r="C24" s="148">
        <v>6930</v>
      </c>
      <c r="D24" s="155">
        <v>46075</v>
      </c>
      <c r="E24" s="148" t="s">
        <v>259</v>
      </c>
      <c r="F24" s="148" t="s">
        <v>243</v>
      </c>
      <c r="G24" s="149">
        <v>7.6388888888888895E-2</v>
      </c>
      <c r="H24" s="149">
        <v>0.21180555555555555</v>
      </c>
      <c r="I24" s="150"/>
    </row>
    <row r="25" spans="1:9" ht="17.25">
      <c r="A25" s="381"/>
      <c r="B25" s="148" t="s">
        <v>241</v>
      </c>
      <c r="C25" s="148">
        <v>115</v>
      </c>
      <c r="D25" s="155">
        <v>46075</v>
      </c>
      <c r="E25" s="148" t="s">
        <v>243</v>
      </c>
      <c r="F25" s="148" t="s">
        <v>19</v>
      </c>
      <c r="G25" s="149">
        <v>0.2986111111111111</v>
      </c>
      <c r="H25" s="149">
        <v>0.63194444444444442</v>
      </c>
      <c r="I25" s="150"/>
    </row>
    <row r="26" spans="1:9" ht="17.25">
      <c r="A26" s="381"/>
      <c r="B26" s="148" t="s">
        <v>241</v>
      </c>
      <c r="C26" s="148">
        <v>116</v>
      </c>
      <c r="D26" s="155">
        <v>46079</v>
      </c>
      <c r="E26" s="148" t="s">
        <v>19</v>
      </c>
      <c r="F26" s="148" t="s">
        <v>243</v>
      </c>
      <c r="G26" s="149">
        <v>0.67708333333333337</v>
      </c>
      <c r="H26" s="149">
        <v>0.84722222222222221</v>
      </c>
      <c r="I26" s="150"/>
    </row>
    <row r="27" spans="1:9" ht="17.25">
      <c r="A27" s="381"/>
      <c r="B27" s="148" t="s">
        <v>241</v>
      </c>
      <c r="C27" s="148">
        <v>692</v>
      </c>
      <c r="D27" s="155">
        <v>46079</v>
      </c>
      <c r="E27" s="148" t="s">
        <v>243</v>
      </c>
      <c r="F27" s="148" t="s">
        <v>259</v>
      </c>
      <c r="G27" s="149">
        <v>0.96875</v>
      </c>
      <c r="H27" s="149" t="s">
        <v>422</v>
      </c>
      <c r="I27" s="154"/>
    </row>
    <row r="28" spans="1:9">
      <c r="A28" s="145" t="s">
        <v>246</v>
      </c>
      <c r="B28" s="146" t="s">
        <v>246</v>
      </c>
      <c r="C28" s="146" t="s">
        <v>246</v>
      </c>
      <c r="D28" s="146" t="s">
        <v>246</v>
      </c>
      <c r="E28" s="146" t="s">
        <v>246</v>
      </c>
      <c r="F28" s="146" t="s">
        <v>246</v>
      </c>
      <c r="G28" s="146" t="s">
        <v>246</v>
      </c>
      <c r="H28" s="146" t="s">
        <v>246</v>
      </c>
      <c r="I28" s="147" t="s">
        <v>246</v>
      </c>
    </row>
    <row r="29" spans="1:9" ht="17.25">
      <c r="A29" s="381" t="s">
        <v>247</v>
      </c>
      <c r="B29" s="148" t="s">
        <v>423</v>
      </c>
      <c r="C29" s="148">
        <v>10</v>
      </c>
      <c r="D29" s="155">
        <v>46074</v>
      </c>
      <c r="E29" s="148" t="s">
        <v>247</v>
      </c>
      <c r="F29" s="148" t="s">
        <v>19</v>
      </c>
      <c r="G29" s="149">
        <v>0.41319444444444442</v>
      </c>
      <c r="H29" s="149">
        <v>0.88541666666666663</v>
      </c>
      <c r="I29" s="150"/>
    </row>
    <row r="30" spans="1:9" ht="17.25">
      <c r="A30" s="381"/>
      <c r="B30" s="148" t="s">
        <v>423</v>
      </c>
      <c r="C30" s="148">
        <v>11</v>
      </c>
      <c r="D30" s="155">
        <v>46079</v>
      </c>
      <c r="E30" s="148" t="s">
        <v>19</v>
      </c>
      <c r="F30" s="148" t="s">
        <v>247</v>
      </c>
      <c r="G30" s="149">
        <v>0.97569444444444442</v>
      </c>
      <c r="H30" s="149" t="s">
        <v>424</v>
      </c>
      <c r="I30" s="154"/>
    </row>
    <row r="31" spans="1:9">
      <c r="A31" s="145" t="s">
        <v>246</v>
      </c>
      <c r="B31" s="146" t="s">
        <v>246</v>
      </c>
      <c r="C31" s="146" t="s">
        <v>246</v>
      </c>
      <c r="D31" s="146" t="s">
        <v>246</v>
      </c>
      <c r="E31" s="146" t="s">
        <v>246</v>
      </c>
      <c r="F31" s="146" t="s">
        <v>246</v>
      </c>
      <c r="G31" s="146" t="s">
        <v>246</v>
      </c>
      <c r="H31" s="146" t="s">
        <v>246</v>
      </c>
      <c r="I31" s="147" t="s">
        <v>246</v>
      </c>
    </row>
    <row r="32" spans="1:9" ht="17.25">
      <c r="A32" s="381" t="s">
        <v>260</v>
      </c>
      <c r="B32" s="148" t="s">
        <v>261</v>
      </c>
      <c r="C32" s="148">
        <v>277</v>
      </c>
      <c r="D32" s="155">
        <v>46074</v>
      </c>
      <c r="E32" s="148" t="s">
        <v>260</v>
      </c>
      <c r="F32" s="148" t="s">
        <v>19</v>
      </c>
      <c r="G32" s="149">
        <v>0.89166666666666672</v>
      </c>
      <c r="H32" s="149" t="s">
        <v>425</v>
      </c>
      <c r="I32" s="150"/>
    </row>
    <row r="33" spans="1:9" ht="17.25">
      <c r="A33" s="381"/>
      <c r="B33" s="148" t="s">
        <v>261</v>
      </c>
      <c r="C33" s="148">
        <v>118</v>
      </c>
      <c r="D33" s="155">
        <v>46080</v>
      </c>
      <c r="E33" s="148" t="s">
        <v>19</v>
      </c>
      <c r="F33" s="148" t="s">
        <v>260</v>
      </c>
      <c r="G33" s="149">
        <v>6.7361111111111108E-2</v>
      </c>
      <c r="H33" s="149">
        <v>0.26319444444444445</v>
      </c>
      <c r="I33" s="154"/>
    </row>
    <row r="34" spans="1:9">
      <c r="A34" s="145" t="s">
        <v>246</v>
      </c>
      <c r="B34" s="146" t="s">
        <v>246</v>
      </c>
      <c r="C34" s="146" t="s">
        <v>246</v>
      </c>
      <c r="D34" s="146" t="s">
        <v>246</v>
      </c>
      <c r="E34" s="146" t="s">
        <v>246</v>
      </c>
      <c r="F34" s="146" t="s">
        <v>246</v>
      </c>
      <c r="G34" s="146" t="s">
        <v>246</v>
      </c>
      <c r="H34" s="146" t="s">
        <v>246</v>
      </c>
      <c r="I34" s="147" t="s">
        <v>246</v>
      </c>
    </row>
    <row r="35" spans="1:9" ht="17.25">
      <c r="A35" s="381" t="s">
        <v>263</v>
      </c>
      <c r="B35" s="148" t="s">
        <v>420</v>
      </c>
      <c r="C35" s="148">
        <v>1305</v>
      </c>
      <c r="D35" s="155">
        <v>46075</v>
      </c>
      <c r="E35" s="148" t="s">
        <v>264</v>
      </c>
      <c r="F35" s="148" t="s">
        <v>19</v>
      </c>
      <c r="G35" s="149">
        <v>0.5</v>
      </c>
      <c r="H35" s="149">
        <v>0.61527777777777781</v>
      </c>
      <c r="I35" s="150"/>
    </row>
    <row r="36" spans="1:9" ht="17.25">
      <c r="A36" s="381"/>
      <c r="B36" s="148" t="s">
        <v>420</v>
      </c>
      <c r="C36" s="148">
        <v>1304</v>
      </c>
      <c r="D36" s="155">
        <v>46079</v>
      </c>
      <c r="E36" s="148" t="s">
        <v>19</v>
      </c>
      <c r="F36" s="148" t="s">
        <v>264</v>
      </c>
      <c r="G36" s="149">
        <v>0.61805555555555558</v>
      </c>
      <c r="H36" s="149">
        <v>0.72777777777777775</v>
      </c>
      <c r="I36" s="154"/>
    </row>
    <row r="37" spans="1:9">
      <c r="A37" s="145" t="s">
        <v>246</v>
      </c>
      <c r="B37" s="146" t="s">
        <v>246</v>
      </c>
      <c r="C37" s="146" t="s">
        <v>246</v>
      </c>
      <c r="D37" s="146" t="s">
        <v>246</v>
      </c>
      <c r="E37" s="146" t="s">
        <v>246</v>
      </c>
      <c r="F37" s="146" t="s">
        <v>246</v>
      </c>
      <c r="G37" s="146" t="s">
        <v>246</v>
      </c>
      <c r="H37" s="146" t="s">
        <v>246</v>
      </c>
      <c r="I37" s="147" t="s">
        <v>246</v>
      </c>
    </row>
    <row r="38" spans="1:9" ht="17.25">
      <c r="A38" s="381" t="s">
        <v>266</v>
      </c>
      <c r="B38" s="148" t="s">
        <v>420</v>
      </c>
      <c r="C38" s="148">
        <v>2697</v>
      </c>
      <c r="D38" s="155">
        <v>46075</v>
      </c>
      <c r="E38" s="148" t="s">
        <v>252</v>
      </c>
      <c r="F38" s="148" t="s">
        <v>19</v>
      </c>
      <c r="G38" s="149">
        <v>0.39930555555555558</v>
      </c>
      <c r="H38" s="149">
        <v>0.625</v>
      </c>
      <c r="I38" s="150"/>
    </row>
    <row r="39" spans="1:9" ht="17.25">
      <c r="A39" s="381"/>
      <c r="B39" s="148" t="s">
        <v>420</v>
      </c>
      <c r="C39" s="148">
        <v>508</v>
      </c>
      <c r="D39" s="155">
        <v>46079</v>
      </c>
      <c r="E39" s="148" t="s">
        <v>19</v>
      </c>
      <c r="F39" s="148" t="s">
        <v>252</v>
      </c>
      <c r="G39" s="149">
        <v>0.85069444444444442</v>
      </c>
      <c r="H39" s="149">
        <v>0.92361111111111116</v>
      </c>
      <c r="I39" s="154"/>
    </row>
    <row r="40" spans="1:9">
      <c r="A40" s="145" t="s">
        <v>246</v>
      </c>
      <c r="B40" s="146" t="s">
        <v>246</v>
      </c>
      <c r="C40" s="146" t="s">
        <v>246</v>
      </c>
      <c r="D40" s="146" t="s">
        <v>246</v>
      </c>
      <c r="E40" s="146" t="s">
        <v>246</v>
      </c>
      <c r="F40" s="146" t="s">
        <v>246</v>
      </c>
      <c r="G40" s="146" t="s">
        <v>246</v>
      </c>
      <c r="H40" s="146" t="s">
        <v>246</v>
      </c>
      <c r="I40" s="147" t="s">
        <v>246</v>
      </c>
    </row>
    <row r="41" spans="1:9" ht="17.25">
      <c r="A41" s="381" t="s">
        <v>268</v>
      </c>
      <c r="B41" s="148" t="s">
        <v>426</v>
      </c>
      <c r="C41" s="148">
        <v>701</v>
      </c>
      <c r="D41" s="155">
        <v>46075</v>
      </c>
      <c r="E41" s="148" t="s">
        <v>269</v>
      </c>
      <c r="F41" s="148" t="s">
        <v>19</v>
      </c>
      <c r="G41" s="149">
        <v>0.3923611111111111</v>
      </c>
      <c r="H41" s="149">
        <v>0.4861111111111111</v>
      </c>
      <c r="I41" s="150"/>
    </row>
    <row r="42" spans="1:9" ht="17.25">
      <c r="A42" s="381"/>
      <c r="B42" s="148" t="s">
        <v>426</v>
      </c>
      <c r="C42" s="148">
        <v>702</v>
      </c>
      <c r="D42" s="155">
        <v>46080</v>
      </c>
      <c r="E42" s="148" t="s">
        <v>19</v>
      </c>
      <c r="F42" s="148" t="s">
        <v>269</v>
      </c>
      <c r="G42" s="149">
        <v>0.54861111111111116</v>
      </c>
      <c r="H42" s="149">
        <v>0.63194444444444442</v>
      </c>
      <c r="I42" s="154"/>
    </row>
    <row r="43" spans="1:9">
      <c r="A43" s="145" t="s">
        <v>246</v>
      </c>
      <c r="B43" s="146" t="s">
        <v>246</v>
      </c>
      <c r="C43" s="146" t="s">
        <v>246</v>
      </c>
      <c r="D43" s="146" t="s">
        <v>246</v>
      </c>
      <c r="E43" s="146" t="s">
        <v>246</v>
      </c>
      <c r="F43" s="146" t="s">
        <v>246</v>
      </c>
      <c r="G43" s="146" t="s">
        <v>246</v>
      </c>
      <c r="H43" s="146" t="s">
        <v>246</v>
      </c>
      <c r="I43" s="147" t="s">
        <v>246</v>
      </c>
    </row>
    <row r="44" spans="1:9" ht="17.25">
      <c r="A44" s="380" t="s">
        <v>240</v>
      </c>
      <c r="B44" s="148" t="s">
        <v>420</v>
      </c>
      <c r="C44" s="148">
        <v>757</v>
      </c>
      <c r="D44" s="155">
        <v>46076</v>
      </c>
      <c r="E44" s="148" t="s">
        <v>242</v>
      </c>
      <c r="F44" s="148" t="s">
        <v>19</v>
      </c>
      <c r="G44" s="149">
        <v>0.3611111111111111</v>
      </c>
      <c r="H44" s="149">
        <v>0.53472222222222221</v>
      </c>
      <c r="I44" s="150"/>
    </row>
    <row r="45" spans="1:9" ht="17.25">
      <c r="A45" s="380"/>
      <c r="B45" s="148" t="s">
        <v>420</v>
      </c>
      <c r="C45" s="148">
        <v>8105</v>
      </c>
      <c r="D45" s="155">
        <v>46079</v>
      </c>
      <c r="E45" s="148" t="s">
        <v>19</v>
      </c>
      <c r="F45" s="148" t="s">
        <v>244</v>
      </c>
      <c r="G45" s="149">
        <v>0.77083333333333337</v>
      </c>
      <c r="H45" s="149">
        <v>0.9375</v>
      </c>
      <c r="I45" s="154"/>
    </row>
    <row r="46" spans="1:9">
      <c r="A46" s="145" t="s">
        <v>246</v>
      </c>
      <c r="B46" s="146" t="s">
        <v>246</v>
      </c>
      <c r="C46" s="146" t="s">
        <v>246</v>
      </c>
      <c r="D46" s="146" t="s">
        <v>246</v>
      </c>
      <c r="E46" s="146" t="s">
        <v>246</v>
      </c>
      <c r="F46" s="146" t="s">
        <v>246</v>
      </c>
      <c r="G46" s="146" t="s">
        <v>246</v>
      </c>
      <c r="H46" s="146" t="s">
        <v>246</v>
      </c>
      <c r="I46" s="147" t="s">
        <v>246</v>
      </c>
    </row>
    <row r="47" spans="1:9" ht="17.25">
      <c r="A47" s="381" t="s">
        <v>243</v>
      </c>
      <c r="B47" s="148" t="s">
        <v>241</v>
      </c>
      <c r="C47" s="148">
        <v>115</v>
      </c>
      <c r="D47" s="155">
        <v>46076</v>
      </c>
      <c r="E47" s="148" t="s">
        <v>243</v>
      </c>
      <c r="F47" s="148" t="s">
        <v>19</v>
      </c>
      <c r="G47" s="149">
        <v>0.2986111111111111</v>
      </c>
      <c r="H47" s="149">
        <v>0.63194444444444442</v>
      </c>
      <c r="I47" s="150"/>
    </row>
    <row r="48" spans="1:9" ht="17.25">
      <c r="A48" s="381"/>
      <c r="B48" s="148" t="s">
        <v>241</v>
      </c>
      <c r="C48" s="148">
        <v>116</v>
      </c>
      <c r="D48" s="155">
        <v>46079</v>
      </c>
      <c r="E48" s="148" t="s">
        <v>19</v>
      </c>
      <c r="F48" s="148" t="s">
        <v>243</v>
      </c>
      <c r="G48" s="149">
        <v>0.67708333333333337</v>
      </c>
      <c r="H48" s="149">
        <v>0.84722222222222221</v>
      </c>
      <c r="I48" s="154"/>
    </row>
    <row r="49" spans="1:9">
      <c r="A49" s="145" t="s">
        <v>246</v>
      </c>
      <c r="B49" s="146" t="s">
        <v>246</v>
      </c>
      <c r="C49" s="146" t="s">
        <v>246</v>
      </c>
      <c r="D49" s="146" t="s">
        <v>246</v>
      </c>
      <c r="E49" s="146" t="s">
        <v>246</v>
      </c>
      <c r="F49" s="146" t="s">
        <v>246</v>
      </c>
      <c r="G49" s="146" t="s">
        <v>246</v>
      </c>
      <c r="H49" s="146" t="s">
        <v>246</v>
      </c>
      <c r="I49" s="147" t="s">
        <v>246</v>
      </c>
    </row>
    <row r="50" spans="1:9" ht="17.25">
      <c r="A50" s="381" t="s">
        <v>273</v>
      </c>
      <c r="B50" s="148" t="s">
        <v>420</v>
      </c>
      <c r="C50" s="148">
        <v>4060</v>
      </c>
      <c r="D50" s="155">
        <v>46076</v>
      </c>
      <c r="E50" s="148" t="s">
        <v>273</v>
      </c>
      <c r="F50" s="148" t="s">
        <v>243</v>
      </c>
      <c r="G50" s="149">
        <v>0.22222222222222221</v>
      </c>
      <c r="H50" s="149">
        <v>0.2673611111111111</v>
      </c>
      <c r="I50" s="150"/>
    </row>
    <row r="51" spans="1:9" ht="17.25">
      <c r="A51" s="381"/>
      <c r="B51" s="148" t="s">
        <v>420</v>
      </c>
      <c r="C51" s="148">
        <v>653</v>
      </c>
      <c r="D51" s="155">
        <v>46076</v>
      </c>
      <c r="E51" s="148" t="s">
        <v>243</v>
      </c>
      <c r="F51" s="148" t="s">
        <v>19</v>
      </c>
      <c r="G51" s="149">
        <v>0.34375</v>
      </c>
      <c r="H51" s="149">
        <v>0.65833333333333333</v>
      </c>
      <c r="I51" s="150"/>
    </row>
    <row r="52" spans="1:9" ht="17.25">
      <c r="A52" s="381"/>
      <c r="B52" s="148" t="s">
        <v>420</v>
      </c>
      <c r="C52" s="148">
        <v>710</v>
      </c>
      <c r="D52" s="155">
        <v>46079</v>
      </c>
      <c r="E52" s="148" t="s">
        <v>19</v>
      </c>
      <c r="F52" s="148" t="s">
        <v>243</v>
      </c>
      <c r="G52" s="149">
        <v>0.69097222222222221</v>
      </c>
      <c r="H52" s="149">
        <v>0.88194444444444442</v>
      </c>
      <c r="I52" s="150"/>
    </row>
    <row r="53" spans="1:9" ht="17.25">
      <c r="A53" s="381"/>
      <c r="B53" s="148" t="s">
        <v>420</v>
      </c>
      <c r="C53" s="148">
        <v>4087</v>
      </c>
      <c r="D53" s="155">
        <v>46079</v>
      </c>
      <c r="E53" s="148" t="s">
        <v>243</v>
      </c>
      <c r="F53" s="148" t="s">
        <v>273</v>
      </c>
      <c r="G53" s="149">
        <v>0.98611111111111116</v>
      </c>
      <c r="H53" s="149" t="s">
        <v>427</v>
      </c>
      <c r="I53" s="154"/>
    </row>
    <row r="54" spans="1:9">
      <c r="A54" s="145" t="s">
        <v>246</v>
      </c>
      <c r="B54" s="146" t="s">
        <v>246</v>
      </c>
      <c r="C54" s="146" t="s">
        <v>246</v>
      </c>
      <c r="D54" s="146" t="s">
        <v>246</v>
      </c>
      <c r="E54" s="146" t="s">
        <v>246</v>
      </c>
      <c r="F54" s="146" t="s">
        <v>246</v>
      </c>
      <c r="G54" s="146" t="s">
        <v>246</v>
      </c>
      <c r="H54" s="146" t="s">
        <v>246</v>
      </c>
      <c r="I54" s="147" t="s">
        <v>246</v>
      </c>
    </row>
    <row r="55" spans="1:9" ht="17.25">
      <c r="A55" s="381" t="s">
        <v>258</v>
      </c>
      <c r="B55" s="148" t="s">
        <v>241</v>
      </c>
      <c r="C55" s="148">
        <v>6930</v>
      </c>
      <c r="D55" s="155">
        <v>46076</v>
      </c>
      <c r="E55" s="148" t="s">
        <v>259</v>
      </c>
      <c r="F55" s="148" t="s">
        <v>243</v>
      </c>
      <c r="G55" s="149">
        <v>7.6388888888888895E-2</v>
      </c>
      <c r="H55" s="149">
        <v>0.21180555555555555</v>
      </c>
      <c r="I55" s="150"/>
    </row>
    <row r="56" spans="1:9" ht="17.25">
      <c r="A56" s="381"/>
      <c r="B56" s="148" t="s">
        <v>241</v>
      </c>
      <c r="C56" s="148">
        <v>115</v>
      </c>
      <c r="D56" s="155">
        <v>46076</v>
      </c>
      <c r="E56" s="148" t="s">
        <v>243</v>
      </c>
      <c r="F56" s="148" t="s">
        <v>19</v>
      </c>
      <c r="G56" s="149">
        <v>0.2986111111111111</v>
      </c>
      <c r="H56" s="149">
        <v>0.63194444444444442</v>
      </c>
      <c r="I56" s="150"/>
    </row>
    <row r="57" spans="1:9" ht="17.25">
      <c r="A57" s="381"/>
      <c r="B57" s="148" t="s">
        <v>241</v>
      </c>
      <c r="C57" s="148">
        <v>116</v>
      </c>
      <c r="D57" s="155">
        <v>46079</v>
      </c>
      <c r="E57" s="148" t="s">
        <v>19</v>
      </c>
      <c r="F57" s="148" t="s">
        <v>243</v>
      </c>
      <c r="G57" s="149">
        <v>0.67708333333333337</v>
      </c>
      <c r="H57" s="149">
        <v>0.84722222222222221</v>
      </c>
      <c r="I57" s="150"/>
    </row>
    <row r="58" spans="1:9" ht="17.25">
      <c r="A58" s="381"/>
      <c r="B58" s="148" t="s">
        <v>241</v>
      </c>
      <c r="C58" s="148">
        <v>692</v>
      </c>
      <c r="D58" s="155">
        <v>46079</v>
      </c>
      <c r="E58" s="148" t="s">
        <v>243</v>
      </c>
      <c r="F58" s="148" t="s">
        <v>259</v>
      </c>
      <c r="G58" s="149">
        <v>0.96875</v>
      </c>
      <c r="H58" s="149" t="s">
        <v>422</v>
      </c>
      <c r="I58" s="154"/>
    </row>
    <row r="59" spans="1:9">
      <c r="A59" s="145" t="s">
        <v>246</v>
      </c>
      <c r="B59" s="152"/>
      <c r="C59" s="152"/>
      <c r="D59" s="152"/>
      <c r="E59" s="152"/>
      <c r="F59" s="152"/>
      <c r="G59" s="152"/>
      <c r="H59" s="152"/>
      <c r="I59" s="153"/>
    </row>
    <row r="60" spans="1:9" ht="17.25">
      <c r="A60" s="381" t="s">
        <v>247</v>
      </c>
      <c r="B60" s="148" t="s">
        <v>423</v>
      </c>
      <c r="C60" s="148">
        <v>10</v>
      </c>
      <c r="D60" s="155">
        <v>46075</v>
      </c>
      <c r="E60" s="148" t="s">
        <v>247</v>
      </c>
      <c r="F60" s="148" t="s">
        <v>19</v>
      </c>
      <c r="G60" s="149">
        <v>0.41319444444444442</v>
      </c>
      <c r="H60" s="149">
        <v>0.88541666666666663</v>
      </c>
      <c r="I60" s="150"/>
    </row>
    <row r="61" spans="1:9" ht="17.25">
      <c r="A61" s="381"/>
      <c r="B61" s="148" t="s">
        <v>423</v>
      </c>
      <c r="C61" s="148">
        <v>11</v>
      </c>
      <c r="D61" s="155">
        <v>46079</v>
      </c>
      <c r="E61" s="148" t="s">
        <v>19</v>
      </c>
      <c r="F61" s="148" t="s">
        <v>247</v>
      </c>
      <c r="G61" s="149">
        <v>0.97569444444444442</v>
      </c>
      <c r="H61" s="149" t="s">
        <v>424</v>
      </c>
      <c r="I61" s="154"/>
    </row>
    <row r="62" spans="1:9">
      <c r="A62" s="145" t="s">
        <v>246</v>
      </c>
      <c r="B62" s="152"/>
      <c r="C62" s="152"/>
      <c r="D62" s="152"/>
      <c r="E62" s="152"/>
      <c r="F62" s="152"/>
      <c r="G62" s="152"/>
      <c r="H62" s="152"/>
      <c r="I62" s="153"/>
    </row>
    <row r="63" spans="1:9" ht="17.25">
      <c r="A63" s="381" t="s">
        <v>275</v>
      </c>
      <c r="B63" s="148" t="s">
        <v>261</v>
      </c>
      <c r="C63" s="148">
        <v>267</v>
      </c>
      <c r="D63" s="155">
        <v>46075</v>
      </c>
      <c r="E63" s="148" t="s">
        <v>428</v>
      </c>
      <c r="F63" s="148" t="s">
        <v>260</v>
      </c>
      <c r="G63" s="149">
        <v>0.36458333333333331</v>
      </c>
      <c r="H63" s="149">
        <v>0.4375</v>
      </c>
      <c r="I63" s="150"/>
    </row>
    <row r="64" spans="1:9" ht="17.25">
      <c r="A64" s="381"/>
      <c r="B64" s="148" t="s">
        <v>261</v>
      </c>
      <c r="C64" s="148">
        <v>395</v>
      </c>
      <c r="D64" s="155">
        <v>46075</v>
      </c>
      <c r="E64" s="148" t="s">
        <v>260</v>
      </c>
      <c r="F64" s="148" t="s">
        <v>19</v>
      </c>
      <c r="G64" s="149">
        <v>0.49166666666666664</v>
      </c>
      <c r="H64" s="149">
        <v>0.84652777777777777</v>
      </c>
      <c r="I64" s="150"/>
    </row>
    <row r="65" spans="1:9" ht="17.25">
      <c r="A65" s="381"/>
      <c r="B65" s="148" t="s">
        <v>261</v>
      </c>
      <c r="C65" s="148">
        <v>468</v>
      </c>
      <c r="D65" s="155">
        <v>46080</v>
      </c>
      <c r="E65" s="148" t="s">
        <v>19</v>
      </c>
      <c r="F65" s="148" t="s">
        <v>260</v>
      </c>
      <c r="G65" s="149">
        <v>0.5180555555555556</v>
      </c>
      <c r="H65" s="149">
        <v>0.71597222222222223</v>
      </c>
      <c r="I65" s="150"/>
    </row>
    <row r="66" spans="1:9" ht="17.25">
      <c r="A66" s="381"/>
      <c r="B66" s="148" t="s">
        <v>261</v>
      </c>
      <c r="C66" s="148">
        <v>268</v>
      </c>
      <c r="D66" s="155">
        <v>46080</v>
      </c>
      <c r="E66" s="148" t="s">
        <v>260</v>
      </c>
      <c r="F66" s="148" t="s">
        <v>428</v>
      </c>
      <c r="G66" s="149">
        <v>0.80972222222222223</v>
      </c>
      <c r="H66" s="149">
        <v>0.9555555555555556</v>
      </c>
      <c r="I66" s="154"/>
    </row>
    <row r="70" spans="1:9">
      <c r="A70" s="164"/>
      <c r="B70" s="164"/>
      <c r="C70" s="164"/>
      <c r="D70" s="164"/>
      <c r="E70" s="164"/>
    </row>
    <row r="71" spans="1:9" ht="13.5" customHeight="1">
      <c r="A71" s="399" t="s">
        <v>383</v>
      </c>
      <c r="B71" s="384" t="s">
        <v>384</v>
      </c>
      <c r="C71" s="384" t="s">
        <v>385</v>
      </c>
      <c r="D71" s="384" t="s">
        <v>386</v>
      </c>
      <c r="E71" s="387" t="s">
        <v>387</v>
      </c>
      <c r="F71" s="164"/>
    </row>
    <row r="72" spans="1:9">
      <c r="A72" s="400"/>
      <c r="B72" s="385"/>
      <c r="C72" s="385"/>
      <c r="D72" s="385"/>
      <c r="E72" s="388"/>
      <c r="F72" s="164"/>
    </row>
    <row r="73" spans="1:9">
      <c r="A73" s="401"/>
      <c r="B73" s="386"/>
      <c r="C73" s="386"/>
      <c r="D73" s="386"/>
      <c r="E73" s="389"/>
      <c r="F73" s="164"/>
    </row>
    <row r="74" spans="1:9" ht="27" customHeight="1">
      <c r="A74" s="390" t="s">
        <v>388</v>
      </c>
      <c r="B74" s="393" t="s">
        <v>389</v>
      </c>
      <c r="C74" s="393" t="s">
        <v>390</v>
      </c>
      <c r="D74" s="393" t="s">
        <v>391</v>
      </c>
      <c r="E74" s="396" t="s">
        <v>392</v>
      </c>
      <c r="F74" s="164"/>
    </row>
    <row r="75" spans="1:9" ht="13.5" customHeight="1">
      <c r="A75" s="391"/>
      <c r="B75" s="394"/>
      <c r="C75" s="394"/>
      <c r="D75" s="394"/>
      <c r="E75" s="397"/>
      <c r="F75" s="164"/>
    </row>
    <row r="76" spans="1:9">
      <c r="A76" s="392"/>
      <c r="B76" s="395"/>
      <c r="C76" s="395"/>
      <c r="D76" s="395"/>
      <c r="E76" s="398"/>
      <c r="F76" s="164"/>
    </row>
    <row r="77" spans="1:9">
      <c r="A77" s="164"/>
      <c r="B77" s="164"/>
      <c r="C77" s="164"/>
      <c r="D77" s="164"/>
      <c r="E77" s="164"/>
    </row>
  </sheetData>
  <mergeCells count="28">
    <mergeCell ref="A74:A76"/>
    <mergeCell ref="B74:B76"/>
    <mergeCell ref="C74:C76"/>
    <mergeCell ref="D74:D76"/>
    <mergeCell ref="E74:E76"/>
    <mergeCell ref="E71:E73"/>
    <mergeCell ref="A41:A42"/>
    <mergeCell ref="A44:A45"/>
    <mergeCell ref="A47:A48"/>
    <mergeCell ref="A50:A53"/>
    <mergeCell ref="A55:A58"/>
    <mergeCell ref="A60:A61"/>
    <mergeCell ref="A63:A66"/>
    <mergeCell ref="A71:A73"/>
    <mergeCell ref="B71:B73"/>
    <mergeCell ref="C71:C73"/>
    <mergeCell ref="D71:D73"/>
    <mergeCell ref="A38:A39"/>
    <mergeCell ref="A2:A3"/>
    <mergeCell ref="A5:A6"/>
    <mergeCell ref="A8:A11"/>
    <mergeCell ref="A13:A14"/>
    <mergeCell ref="A16:A17"/>
    <mergeCell ref="A19:A22"/>
    <mergeCell ref="A24:A27"/>
    <mergeCell ref="A29:A30"/>
    <mergeCell ref="A32:A33"/>
    <mergeCell ref="A35:A3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3e72b6-047d-4780-975c-f209030693e1">
      <Terms xmlns="http://schemas.microsoft.com/office/infopath/2007/PartnerControls"/>
    </lcf76f155ced4ddcb4097134ff3c332f>
    <STATUS0 xmlns="d83e72b6-047d-4780-975c-f209030693e1"/>
    <TaxCatchAll xmlns="b1262a59-181d-40a9-8be7-75a522feda04" xsi:nil="true"/>
    <Status xmlns="d83e72b6-047d-4780-975c-f209030693e1">Cotizado</Status>
    <PRUEBA xmlns="d83e72b6-047d-4780-975c-f209030693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49762A9CB6764CA2DA936A36DA94B8" ma:contentTypeVersion="18" ma:contentTypeDescription="Crear nuevo documento." ma:contentTypeScope="" ma:versionID="14649bb4f6affbcceb7ff2cc89ac5f69">
  <xsd:schema xmlns:xsd="http://www.w3.org/2001/XMLSchema" xmlns:xs="http://www.w3.org/2001/XMLSchema" xmlns:p="http://schemas.microsoft.com/office/2006/metadata/properties" xmlns:ns2="d83e72b6-047d-4780-975c-f209030693e1" xmlns:ns3="b1262a59-181d-40a9-8be7-75a522feda04" targetNamespace="http://schemas.microsoft.com/office/2006/metadata/properties" ma:root="true" ma:fieldsID="b9ca178c6e81f71cede38c290f56b711" ns2:_="" ns3:_="">
    <xsd:import namespace="d83e72b6-047d-4780-975c-f209030693e1"/>
    <xsd:import namespace="b1262a59-181d-40a9-8be7-75a522fed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" minOccurs="0"/>
                <xsd:element ref="ns2:PRUEBA" minOccurs="0"/>
                <xsd:element ref="ns2:STATUS0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e72b6-047d-4780-975c-f20903069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f6bba62-55c0-4b72-84f5-6a69c49ca2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" ma:index="19" nillable="true" ma:displayName="Status" ma:default="Cotizado" ma:format="Dropdown" ma:internalName="Status">
      <xsd:simpleType>
        <xsd:union memberTypes="dms:Text">
          <xsd:simpleType>
            <xsd:restriction base="dms:Choice">
              <xsd:enumeration value="Cotizado"/>
              <xsd:enumeration value="Confirmado"/>
              <xsd:enumeration value="En Progreso"/>
              <xsd:enumeration value="Choice 4"/>
            </xsd:restriction>
          </xsd:simpleType>
        </xsd:union>
      </xsd:simpleType>
    </xsd:element>
    <xsd:element name="PRUEBA" ma:index="20" nillable="true" ma:displayName="PRUEBA" ma:format="Dropdown" ma:internalName="PRUEBA">
      <xsd:simpleType>
        <xsd:restriction base="dms:Text">
          <xsd:maxLength value="255"/>
        </xsd:restriction>
      </xsd:simpleType>
    </xsd:element>
    <xsd:element name="STATUS0" ma:index="21" nillable="true" ma:displayName="STATUS" ma:format="Dropdown" ma:internalName="STATUS0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TIZADO"/>
                    <xsd:enumeration value="CONFIRMADO"/>
                    <xsd:enumeration value="CANCELADO"/>
                    <xsd:enumeration value="PENDIENTE"/>
                    <xsd:enumeration value="EN PROCESO"/>
                  </xsd:restriction>
                </xsd:simpleType>
              </xsd:element>
            </xsd:sequence>
          </xsd:extension>
        </xsd:complexContent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62a59-181d-40a9-8be7-75a522feda0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9996a88-778b-4876-8ed4-0705dcb82668}" ma:internalName="TaxCatchAll" ma:showField="CatchAllData" ma:web="b1262a59-181d-40a9-8be7-75a522feda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D8DD9-48E6-4197-9B2F-3CF89A656AC6}"/>
</file>

<file path=customXml/itemProps2.xml><?xml version="1.0" encoding="utf-8"?>
<ds:datastoreItem xmlns:ds="http://schemas.openxmlformats.org/officeDocument/2006/customXml" ds:itemID="{C1939CD8-7762-470F-9BDC-48AD8C4B4EA9}"/>
</file>

<file path=customXml/itemProps3.xml><?xml version="1.0" encoding="utf-8"?>
<ds:datastoreItem xmlns:ds="http://schemas.openxmlformats.org/officeDocument/2006/customXml" ds:itemID="{A987D560-CE4C-4889-BFEF-DE5FD7D7B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Aguilar</dc:creator>
  <cp:keywords/>
  <dc:description/>
  <cp:lastModifiedBy>Monica Rios</cp:lastModifiedBy>
  <cp:revision/>
  <dcterms:created xsi:type="dcterms:W3CDTF">2011-03-11T01:03:51Z</dcterms:created>
  <dcterms:modified xsi:type="dcterms:W3CDTF">2026-09-30T23:34:00Z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0x010100B749762A9CB6764CA2DA936A36DA94B8</vt:lpwstr>
  </property>
  <property fmtid="{D5CDD505-2E9C-101B-9397-08002B2CF9AE}" pid="3" name="MediaServiceImageTags">
    <vt:lpwstr/>
  </property>
</Properties>
</file>